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ry/Documents/1. WORK/ASAQ/GOALBALL/TIGM 2019/"/>
    </mc:Choice>
  </mc:AlternateContent>
  <xr:revisionPtr revIDLastSave="0" documentId="13_ncr:1_{C02E88CF-5168-9846-85DD-44FA878219E7}" xr6:coauthVersionLast="40" xr6:coauthVersionMax="40" xr10:uidLastSave="{00000000-0000-0000-0000-000000000000}"/>
  <bookViews>
    <workbookView xWindow="0" yWindow="0" windowWidth="33600" windowHeight="21000" tabRatio="832" activeTab="7" xr2:uid="{00000000-000D-0000-FFFF-FFFF00000000}"/>
  </bookViews>
  <sheets>
    <sheet name="Ranking" sheetId="184" r:id="rId1"/>
    <sheet name="Horaire Schedule 2019" sheetId="197" r:id="rId2"/>
    <sheet name="Pool Men" sheetId="196" r:id="rId3"/>
    <sheet name="Pool Women" sheetId="194" r:id="rId4"/>
    <sheet name="Best Scorer Men" sheetId="182" r:id="rId5"/>
    <sheet name="Stats Men" sheetId="192" r:id="rId6"/>
    <sheet name="Best Scorer Women" sheetId="183" r:id="rId7"/>
    <sheet name="Stats Women" sheetId="190" r:id="rId8"/>
  </sheets>
  <definedNames>
    <definedName name="_xlnm.Print_Area" localSheetId="4">'Best Scorer Men'!$A$1:$F$43</definedName>
    <definedName name="_xlnm.Print_Area" localSheetId="1">'Horaire Schedule 2019'!$A$1:$J$73</definedName>
    <definedName name="_xlnm.Print_Area" localSheetId="0">Ranking!$A$1:$D$25</definedName>
    <definedName name="_xlnm.Print_Titles" localSheetId="4">'Best Scorer Men'!$2:$3</definedName>
    <definedName name="_xlnm.Print_Titles" localSheetId="6">'Best Scorer Women'!$2:$3</definedName>
    <definedName name="_xlnm.Print_Titles" localSheetId="5">'Stats Men'!$J:$J,'Stats Men'!$1:$1</definedName>
    <definedName name="_xlnm.Print_Titles" localSheetId="7">'Stats Women'!$J:$J,'Stats Women'!$1:$1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9" i="192" l="1"/>
  <c r="E89" i="192"/>
  <c r="D89" i="192"/>
  <c r="C89" i="192"/>
  <c r="F88" i="192"/>
  <c r="E88" i="192"/>
  <c r="D88" i="192"/>
  <c r="C88" i="192"/>
  <c r="F87" i="192"/>
  <c r="E87" i="192"/>
  <c r="D87" i="192"/>
  <c r="C87" i="192"/>
  <c r="F86" i="192"/>
  <c r="E86" i="192"/>
  <c r="D86" i="192"/>
  <c r="C86" i="192"/>
  <c r="F85" i="192"/>
  <c r="E85" i="192"/>
  <c r="D85" i="192"/>
  <c r="C85" i="192"/>
  <c r="F84" i="192"/>
  <c r="E84" i="192"/>
  <c r="D84" i="192"/>
  <c r="C84" i="192"/>
  <c r="F79" i="192"/>
  <c r="E79" i="192"/>
  <c r="D79" i="192"/>
  <c r="C79" i="192"/>
  <c r="F78" i="192"/>
  <c r="E78" i="192"/>
  <c r="D78" i="192"/>
  <c r="C78" i="192"/>
  <c r="F77" i="192"/>
  <c r="E77" i="192"/>
  <c r="D77" i="192"/>
  <c r="C77" i="192"/>
  <c r="F76" i="192"/>
  <c r="E76" i="192"/>
  <c r="D76" i="192"/>
  <c r="C76" i="192"/>
  <c r="F75" i="192"/>
  <c r="E75" i="192"/>
  <c r="D75" i="192"/>
  <c r="C75" i="192"/>
  <c r="F74" i="192"/>
  <c r="E74" i="192"/>
  <c r="D74" i="192"/>
  <c r="C74" i="192"/>
  <c r="F69" i="192"/>
  <c r="E69" i="192"/>
  <c r="D69" i="192"/>
  <c r="C69" i="192"/>
  <c r="F68" i="192"/>
  <c r="E68" i="192"/>
  <c r="D68" i="192"/>
  <c r="C68" i="192"/>
  <c r="F67" i="192"/>
  <c r="E67" i="192"/>
  <c r="D67" i="192"/>
  <c r="C67" i="192"/>
  <c r="F66" i="192"/>
  <c r="E66" i="192"/>
  <c r="D66" i="192"/>
  <c r="C66" i="192"/>
  <c r="F65" i="192"/>
  <c r="E65" i="192"/>
  <c r="D65" i="192"/>
  <c r="C65" i="192"/>
  <c r="F64" i="192"/>
  <c r="E64" i="192"/>
  <c r="D64" i="192"/>
  <c r="C64" i="192"/>
  <c r="F59" i="192"/>
  <c r="E59" i="192"/>
  <c r="D59" i="192"/>
  <c r="C59" i="192"/>
  <c r="F58" i="192"/>
  <c r="E58" i="192"/>
  <c r="D58" i="192"/>
  <c r="C58" i="192"/>
  <c r="F57" i="192"/>
  <c r="E57" i="192"/>
  <c r="D57" i="192"/>
  <c r="C57" i="192"/>
  <c r="F56" i="192"/>
  <c r="E56" i="192"/>
  <c r="D56" i="192"/>
  <c r="C56" i="192"/>
  <c r="F55" i="192"/>
  <c r="E55" i="192"/>
  <c r="D55" i="192"/>
  <c r="C55" i="192"/>
  <c r="F54" i="192"/>
  <c r="E54" i="192"/>
  <c r="D54" i="192"/>
  <c r="C54" i="192"/>
  <c r="F49" i="192"/>
  <c r="E49" i="192"/>
  <c r="D49" i="192"/>
  <c r="C49" i="192"/>
  <c r="F48" i="192"/>
  <c r="E48" i="192"/>
  <c r="D48" i="192"/>
  <c r="C48" i="192"/>
  <c r="F47" i="192"/>
  <c r="E47" i="192"/>
  <c r="D47" i="192"/>
  <c r="C47" i="192"/>
  <c r="F46" i="192"/>
  <c r="E46" i="192"/>
  <c r="D46" i="192"/>
  <c r="C46" i="192"/>
  <c r="F45" i="192"/>
  <c r="E45" i="192"/>
  <c r="D45" i="192"/>
  <c r="C45" i="192"/>
  <c r="F44" i="192"/>
  <c r="E44" i="192"/>
  <c r="D44" i="192"/>
  <c r="C44" i="192"/>
  <c r="F39" i="192"/>
  <c r="E39" i="192"/>
  <c r="D39" i="192"/>
  <c r="C39" i="192"/>
  <c r="F38" i="192"/>
  <c r="E38" i="192"/>
  <c r="D38" i="192"/>
  <c r="C38" i="192"/>
  <c r="F37" i="192"/>
  <c r="E37" i="192"/>
  <c r="D37" i="192"/>
  <c r="C37" i="192"/>
  <c r="F36" i="192"/>
  <c r="E36" i="192"/>
  <c r="D36" i="192"/>
  <c r="C36" i="192"/>
  <c r="F35" i="192"/>
  <c r="E35" i="192"/>
  <c r="D35" i="192"/>
  <c r="C35" i="192"/>
  <c r="F34" i="192"/>
  <c r="E34" i="192"/>
  <c r="D34" i="192"/>
  <c r="C34" i="192"/>
  <c r="F29" i="192"/>
  <c r="E29" i="192"/>
  <c r="D29" i="192"/>
  <c r="C29" i="192"/>
  <c r="F28" i="192"/>
  <c r="E28" i="192"/>
  <c r="D28" i="192"/>
  <c r="C28" i="192"/>
  <c r="F27" i="192"/>
  <c r="E27" i="192"/>
  <c r="D27" i="192"/>
  <c r="C27" i="192"/>
  <c r="F26" i="192"/>
  <c r="E26" i="192"/>
  <c r="D26" i="192"/>
  <c r="C26" i="192"/>
  <c r="F25" i="192"/>
  <c r="E25" i="192"/>
  <c r="D25" i="192"/>
  <c r="C25" i="192"/>
  <c r="F24" i="192"/>
  <c r="E24" i="192"/>
  <c r="D24" i="192"/>
  <c r="C24" i="192"/>
  <c r="F19" i="192"/>
  <c r="E19" i="192"/>
  <c r="D19" i="192"/>
  <c r="C19" i="192"/>
  <c r="F18" i="192"/>
  <c r="E18" i="192"/>
  <c r="D18" i="192"/>
  <c r="C18" i="192"/>
  <c r="F17" i="192"/>
  <c r="E17" i="192"/>
  <c r="D17" i="192"/>
  <c r="C17" i="192"/>
  <c r="F16" i="192"/>
  <c r="E16" i="192"/>
  <c r="D16" i="192"/>
  <c r="C16" i="192"/>
  <c r="F15" i="192"/>
  <c r="E15" i="192"/>
  <c r="D15" i="192"/>
  <c r="C15" i="192"/>
  <c r="F14" i="192"/>
  <c r="E14" i="192"/>
  <c r="D14" i="192"/>
  <c r="C14" i="192"/>
  <c r="F9" i="192"/>
  <c r="E9" i="192"/>
  <c r="D9" i="192"/>
  <c r="F8" i="192"/>
  <c r="E8" i="192"/>
  <c r="D8" i="192"/>
  <c r="F7" i="192"/>
  <c r="E7" i="192"/>
  <c r="D7" i="192"/>
  <c r="F6" i="192"/>
  <c r="E6" i="192"/>
  <c r="D6" i="192"/>
  <c r="F5" i="192"/>
  <c r="E5" i="192"/>
  <c r="D5" i="192"/>
  <c r="F4" i="192"/>
  <c r="E4" i="192"/>
  <c r="D4" i="192"/>
  <c r="C9" i="192"/>
  <c r="C8" i="192"/>
  <c r="C7" i="192"/>
  <c r="C6" i="192"/>
  <c r="C5" i="192"/>
  <c r="C4" i="192"/>
  <c r="R10" i="194" l="1"/>
  <c r="R8" i="194"/>
  <c r="R6" i="194"/>
  <c r="R4" i="194"/>
  <c r="V22" i="196"/>
  <c r="V20" i="196"/>
  <c r="V18" i="196"/>
  <c r="V16" i="196"/>
  <c r="V12" i="196"/>
  <c r="AF12" i="196" s="1"/>
  <c r="V10" i="196"/>
  <c r="V6" i="196"/>
  <c r="V8" i="196"/>
  <c r="AW91" i="192"/>
  <c r="AV91" i="192"/>
  <c r="AU91" i="192"/>
  <c r="AT91" i="192"/>
  <c r="AZ89" i="192"/>
  <c r="AZ88" i="192"/>
  <c r="AZ87" i="192"/>
  <c r="AZ86" i="192"/>
  <c r="AZ85" i="192"/>
  <c r="AZ84" i="192"/>
  <c r="AW81" i="192"/>
  <c r="AV81" i="192"/>
  <c r="AU81" i="192"/>
  <c r="AT81" i="192"/>
  <c r="AZ79" i="192"/>
  <c r="AZ78" i="192"/>
  <c r="AZ77" i="192"/>
  <c r="AZ76" i="192"/>
  <c r="AZ75" i="192"/>
  <c r="AZ74" i="192"/>
  <c r="AW71" i="192"/>
  <c r="AV71" i="192"/>
  <c r="AU71" i="192"/>
  <c r="AT71" i="192"/>
  <c r="AZ69" i="192"/>
  <c r="AZ68" i="192"/>
  <c r="AZ67" i="192"/>
  <c r="AZ66" i="192"/>
  <c r="AZ65" i="192"/>
  <c r="AZ64" i="192"/>
  <c r="AW61" i="192"/>
  <c r="AV61" i="192"/>
  <c r="AU61" i="192"/>
  <c r="AT61" i="192"/>
  <c r="AZ59" i="192"/>
  <c r="AZ58" i="192"/>
  <c r="AZ57" i="192"/>
  <c r="AZ56" i="192"/>
  <c r="AZ55" i="192"/>
  <c r="AZ54" i="192"/>
  <c r="AW51" i="192"/>
  <c r="AV51" i="192"/>
  <c r="AU51" i="192"/>
  <c r="AT51" i="192"/>
  <c r="AZ49" i="192"/>
  <c r="AZ48" i="192"/>
  <c r="AZ47" i="192"/>
  <c r="AZ46" i="192"/>
  <c r="AZ45" i="192"/>
  <c r="AZ44" i="192"/>
  <c r="AW41" i="192"/>
  <c r="AV41" i="192"/>
  <c r="AU41" i="192"/>
  <c r="AT41" i="192"/>
  <c r="AZ39" i="192"/>
  <c r="AZ38" i="192"/>
  <c r="AZ37" i="192"/>
  <c r="AZ36" i="192"/>
  <c r="AZ35" i="192"/>
  <c r="AZ34" i="192"/>
  <c r="AW31" i="192"/>
  <c r="AV31" i="192"/>
  <c r="AU31" i="192"/>
  <c r="AT31" i="192"/>
  <c r="AZ29" i="192"/>
  <c r="AZ28" i="192"/>
  <c r="AZ27" i="192"/>
  <c r="AZ26" i="192"/>
  <c r="AZ25" i="192"/>
  <c r="AZ24" i="192"/>
  <c r="AW21" i="192"/>
  <c r="AV21" i="192"/>
  <c r="AU21" i="192"/>
  <c r="AT21" i="192"/>
  <c r="AZ19" i="192"/>
  <c r="AZ18" i="192"/>
  <c r="AZ17" i="192"/>
  <c r="AZ16" i="192"/>
  <c r="AZ15" i="192"/>
  <c r="AZ14" i="192"/>
  <c r="AW11" i="192"/>
  <c r="AV11" i="192"/>
  <c r="AU11" i="192"/>
  <c r="AT11" i="192"/>
  <c r="AZ9" i="192"/>
  <c r="AZ8" i="192"/>
  <c r="AZ7" i="192"/>
  <c r="AZ6" i="192"/>
  <c r="AZ5" i="192"/>
  <c r="AZ4" i="192"/>
  <c r="AF6" i="196" l="1"/>
  <c r="V4" i="196"/>
  <c r="I58" i="192" l="1"/>
  <c r="I57" i="192"/>
  <c r="Q58" i="192"/>
  <c r="Q57" i="192"/>
  <c r="X58" i="192"/>
  <c r="X57" i="192"/>
  <c r="AE58" i="192"/>
  <c r="AE57" i="192"/>
  <c r="AL58" i="192"/>
  <c r="AL57" i="192"/>
  <c r="AS59" i="192"/>
  <c r="AS58" i="192"/>
  <c r="AS57" i="192"/>
  <c r="AS56" i="192"/>
  <c r="AS55" i="192"/>
  <c r="AS54" i="192"/>
  <c r="AL56" i="192"/>
  <c r="AL55" i="192"/>
  <c r="AL54" i="192"/>
  <c r="AE56" i="192"/>
  <c r="AE55" i="192"/>
  <c r="AE54" i="192"/>
  <c r="X56" i="192"/>
  <c r="X55" i="192"/>
  <c r="X54" i="192"/>
  <c r="I54" i="192" l="1"/>
  <c r="I55" i="192"/>
  <c r="J57" i="192"/>
  <c r="X12" i="196" l="1"/>
  <c r="AH12" i="196" s="1"/>
  <c r="AU12" i="196" s="1"/>
  <c r="X10" i="196"/>
  <c r="X8" i="196"/>
  <c r="X6" i="196"/>
  <c r="X4" i="196"/>
  <c r="W12" i="196"/>
  <c r="AG12" i="196" s="1"/>
  <c r="W10" i="196"/>
  <c r="W8" i="196"/>
  <c r="W6" i="196"/>
  <c r="W4" i="196"/>
  <c r="AF10" i="196"/>
  <c r="AF8" i="196"/>
  <c r="AI12" i="196" l="1"/>
  <c r="Y12" i="196"/>
  <c r="AT12" i="196"/>
  <c r="B28" i="182" l="1"/>
  <c r="E36" i="182"/>
  <c r="F36" i="182" s="1"/>
  <c r="B36" i="182"/>
  <c r="B29" i="182"/>
  <c r="C16" i="182"/>
  <c r="B16" i="182"/>
  <c r="F39" i="190"/>
  <c r="F38" i="190"/>
  <c r="F37" i="190"/>
  <c r="F36" i="190"/>
  <c r="F35" i="190"/>
  <c r="F34" i="190"/>
  <c r="F29" i="190"/>
  <c r="F28" i="190"/>
  <c r="F27" i="190"/>
  <c r="F26" i="190"/>
  <c r="F25" i="190"/>
  <c r="F24" i="190"/>
  <c r="F19" i="190"/>
  <c r="F18" i="190"/>
  <c r="F17" i="190"/>
  <c r="F16" i="190"/>
  <c r="F15" i="190"/>
  <c r="F14" i="190"/>
  <c r="F9" i="190"/>
  <c r="F8" i="190"/>
  <c r="F7" i="190"/>
  <c r="F6" i="190"/>
  <c r="F5" i="190"/>
  <c r="F4" i="190"/>
  <c r="E39" i="190"/>
  <c r="E38" i="190"/>
  <c r="E37" i="190"/>
  <c r="E36" i="190"/>
  <c r="E35" i="190"/>
  <c r="E34" i="190"/>
  <c r="E29" i="190"/>
  <c r="E28" i="190"/>
  <c r="E27" i="190"/>
  <c r="E26" i="190"/>
  <c r="E25" i="190"/>
  <c r="E24" i="190"/>
  <c r="E19" i="190"/>
  <c r="E18" i="190"/>
  <c r="E17" i="190"/>
  <c r="E16" i="190"/>
  <c r="E15" i="190"/>
  <c r="E14" i="190"/>
  <c r="E9" i="190"/>
  <c r="E8" i="190"/>
  <c r="E7" i="190"/>
  <c r="E6" i="190"/>
  <c r="E5" i="190"/>
  <c r="E4" i="190"/>
  <c r="D10" i="190"/>
  <c r="D20" i="190"/>
  <c r="D30" i="190"/>
  <c r="D40" i="190"/>
  <c r="D39" i="190"/>
  <c r="D38" i="190"/>
  <c r="D37" i="190"/>
  <c r="D36" i="190"/>
  <c r="D35" i="190"/>
  <c r="D34" i="190"/>
  <c r="D29" i="190"/>
  <c r="D28" i="190"/>
  <c r="D27" i="190"/>
  <c r="D26" i="190"/>
  <c r="D25" i="190"/>
  <c r="D24" i="190"/>
  <c r="D19" i="190"/>
  <c r="D18" i="190"/>
  <c r="D17" i="190"/>
  <c r="D16" i="190"/>
  <c r="D15" i="190"/>
  <c r="D14" i="190"/>
  <c r="D9" i="190"/>
  <c r="D8" i="190"/>
  <c r="D7" i="190"/>
  <c r="D6" i="190"/>
  <c r="D5" i="190"/>
  <c r="D4" i="190"/>
  <c r="C39" i="190"/>
  <c r="C38" i="190"/>
  <c r="C37" i="190"/>
  <c r="C36" i="190"/>
  <c r="C35" i="190"/>
  <c r="C34" i="190"/>
  <c r="C29" i="190"/>
  <c r="C28" i="190"/>
  <c r="C27" i="190"/>
  <c r="C26" i="190"/>
  <c r="C25" i="190"/>
  <c r="C24" i="190"/>
  <c r="C19" i="190"/>
  <c r="C18" i="190"/>
  <c r="C17" i="190"/>
  <c r="C16" i="190"/>
  <c r="C15" i="190"/>
  <c r="C14" i="190"/>
  <c r="C9" i="190"/>
  <c r="C8" i="190"/>
  <c r="C7" i="190"/>
  <c r="C6" i="190"/>
  <c r="C5" i="190"/>
  <c r="C4" i="190"/>
  <c r="BD91" i="192"/>
  <c r="BC91" i="192"/>
  <c r="BB91" i="192"/>
  <c r="BA91" i="192"/>
  <c r="AP91" i="192"/>
  <c r="AO91" i="192"/>
  <c r="AN91" i="192"/>
  <c r="AM91" i="192"/>
  <c r="AI91" i="192"/>
  <c r="AH91" i="192"/>
  <c r="AG91" i="192"/>
  <c r="AF91" i="192"/>
  <c r="AB91" i="192"/>
  <c r="AA91" i="192"/>
  <c r="Z91" i="192"/>
  <c r="Y91" i="192"/>
  <c r="U91" i="192"/>
  <c r="T91" i="192"/>
  <c r="S91" i="192"/>
  <c r="R91" i="192"/>
  <c r="N91" i="192"/>
  <c r="M91" i="192"/>
  <c r="L91" i="192"/>
  <c r="K91" i="192"/>
  <c r="D90" i="192"/>
  <c r="AS89" i="192"/>
  <c r="AL89" i="192"/>
  <c r="AE89" i="192"/>
  <c r="X89" i="192"/>
  <c r="Q89" i="192"/>
  <c r="J89" i="192"/>
  <c r="I89" i="192"/>
  <c r="AS88" i="192"/>
  <c r="AL88" i="192"/>
  <c r="AE88" i="192"/>
  <c r="X88" i="192"/>
  <c r="Q88" i="192"/>
  <c r="J88" i="192"/>
  <c r="I88" i="192"/>
  <c r="AS87" i="192"/>
  <c r="AL87" i="192"/>
  <c r="AE87" i="192"/>
  <c r="X87" i="192"/>
  <c r="Q87" i="192"/>
  <c r="J87" i="192"/>
  <c r="I87" i="192"/>
  <c r="AS86" i="192"/>
  <c r="AL86" i="192"/>
  <c r="AE86" i="192"/>
  <c r="X86" i="192"/>
  <c r="Q86" i="192"/>
  <c r="J86" i="192"/>
  <c r="I86" i="192"/>
  <c r="D36" i="182"/>
  <c r="AS85" i="192"/>
  <c r="AL85" i="192"/>
  <c r="AE85" i="192"/>
  <c r="X85" i="192"/>
  <c r="Q85" i="192"/>
  <c r="J85" i="192"/>
  <c r="I85" i="192"/>
  <c r="E29" i="182"/>
  <c r="D29" i="182"/>
  <c r="AS84" i="192"/>
  <c r="AL84" i="192"/>
  <c r="AE84" i="192"/>
  <c r="X84" i="192"/>
  <c r="Q84" i="192"/>
  <c r="J84" i="192"/>
  <c r="I84" i="192"/>
  <c r="J82" i="192"/>
  <c r="C36" i="182" s="1"/>
  <c r="C29" i="182" l="1"/>
  <c r="F91" i="192"/>
  <c r="E91" i="192"/>
  <c r="F29" i="182"/>
  <c r="D91" i="192"/>
  <c r="C91" i="192"/>
  <c r="E16" i="182"/>
  <c r="D16" i="182"/>
  <c r="T10" i="194"/>
  <c r="AG10" i="194" s="1"/>
  <c r="T8" i="194"/>
  <c r="AG8" i="194" s="1"/>
  <c r="T6" i="194"/>
  <c r="AG6" i="194" s="1"/>
  <c r="T4" i="194"/>
  <c r="AG4" i="194" s="1"/>
  <c r="S10" i="194"/>
  <c r="AF10" i="194" s="1"/>
  <c r="S8" i="194"/>
  <c r="AF8" i="194" s="1"/>
  <c r="S6" i="194"/>
  <c r="S4" i="194"/>
  <c r="AF4" i="194" s="1"/>
  <c r="U8" i="194" l="1"/>
  <c r="U6" i="194"/>
  <c r="AF6" i="194"/>
  <c r="U10" i="194"/>
  <c r="U4" i="194"/>
  <c r="F16" i="182"/>
  <c r="B14" i="183"/>
  <c r="B18" i="183"/>
  <c r="B17" i="183"/>
  <c r="B8" i="183"/>
  <c r="B7" i="183"/>
  <c r="B5" i="183"/>
  <c r="E5" i="183"/>
  <c r="B9" i="183"/>
  <c r="B15" i="183"/>
  <c r="B16" i="183"/>
  <c r="E16" i="183"/>
  <c r="B11" i="183"/>
  <c r="B19" i="183"/>
  <c r="B13" i="183"/>
  <c r="B10" i="183"/>
  <c r="B6" i="183"/>
  <c r="B4" i="183"/>
  <c r="B12" i="183"/>
  <c r="B30" i="182"/>
  <c r="B11" i="182"/>
  <c r="B10" i="182"/>
  <c r="B15" i="182"/>
  <c r="B4" i="182"/>
  <c r="B19" i="182"/>
  <c r="B17" i="182"/>
  <c r="B12" i="182"/>
  <c r="B31" i="182"/>
  <c r="B13" i="182"/>
  <c r="B14" i="182"/>
  <c r="B32" i="182"/>
  <c r="B18" i="182"/>
  <c r="B22" i="182"/>
  <c r="B26" i="182"/>
  <c r="B23" i="182"/>
  <c r="B33" i="182"/>
  <c r="B6" i="182"/>
  <c r="B25" i="182"/>
  <c r="B20" i="182"/>
  <c r="B34" i="182"/>
  <c r="B5" i="182"/>
  <c r="B35" i="182"/>
  <c r="B7" i="182"/>
  <c r="B9" i="182"/>
  <c r="B27" i="182"/>
  <c r="B21" i="182"/>
  <c r="B24" i="182"/>
  <c r="B8" i="182"/>
  <c r="Q56" i="192" l="1"/>
  <c r="Q55" i="192"/>
  <c r="Q54" i="192"/>
  <c r="I56" i="192" l="1"/>
  <c r="J56" i="192"/>
  <c r="J55" i="192"/>
  <c r="J54" i="192"/>
  <c r="AF22" i="196" l="1"/>
  <c r="AF20" i="196"/>
  <c r="AF18" i="196"/>
  <c r="AF16" i="196"/>
  <c r="X22" i="196" l="1"/>
  <c r="AH22" i="196" s="1"/>
  <c r="AU22" i="196" s="1"/>
  <c r="W22" i="196"/>
  <c r="AG22" i="196" s="1"/>
  <c r="X20" i="196"/>
  <c r="AH20" i="196" s="1"/>
  <c r="AU20" i="196" s="1"/>
  <c r="W20" i="196"/>
  <c r="X18" i="196"/>
  <c r="AH18" i="196" s="1"/>
  <c r="AU18" i="196" s="1"/>
  <c r="W18" i="196"/>
  <c r="AG18" i="196" s="1"/>
  <c r="X16" i="196"/>
  <c r="AH16" i="196" s="1"/>
  <c r="AU16" i="196" s="1"/>
  <c r="W16" i="196"/>
  <c r="AH10" i="196"/>
  <c r="AU10" i="196" s="1"/>
  <c r="AH8" i="196"/>
  <c r="AU8" i="196" s="1"/>
  <c r="AG8" i="196"/>
  <c r="AH6" i="196"/>
  <c r="AU6" i="196" s="1"/>
  <c r="AG6" i="196"/>
  <c r="Y16" i="196" l="1"/>
  <c r="Y20" i="196"/>
  <c r="AI8" i="196"/>
  <c r="Y22" i="196"/>
  <c r="AG20" i="196"/>
  <c r="AI20" i="196" s="1"/>
  <c r="Y10" i="196"/>
  <c r="AI6" i="196"/>
  <c r="AT6" i="196"/>
  <c r="AI18" i="196"/>
  <c r="AT18" i="196"/>
  <c r="AI22" i="196"/>
  <c r="AG16" i="196"/>
  <c r="AT8" i="196"/>
  <c r="AG10" i="196"/>
  <c r="AT22" i="196"/>
  <c r="Y8" i="196"/>
  <c r="Y18" i="196"/>
  <c r="Y6" i="196"/>
  <c r="AH4" i="196"/>
  <c r="AU4" i="196" s="1"/>
  <c r="AG4" i="196"/>
  <c r="AT4" i="196" s="1"/>
  <c r="AT20" i="196" l="1"/>
  <c r="AI10" i="196"/>
  <c r="AT10" i="196"/>
  <c r="AI16" i="196"/>
  <c r="AT16" i="196"/>
  <c r="AI4" i="196"/>
  <c r="Y4" i="196"/>
  <c r="E49" i="182" l="1"/>
  <c r="F49" i="182" s="1"/>
  <c r="D49" i="182"/>
  <c r="C49" i="182"/>
  <c r="B49" i="182"/>
  <c r="E48" i="182"/>
  <c r="F48" i="182" s="1"/>
  <c r="D48" i="182"/>
  <c r="C48" i="182"/>
  <c r="B48" i="182"/>
  <c r="D18" i="182" l="1"/>
  <c r="D6" i="182"/>
  <c r="J4" i="190"/>
  <c r="J5" i="190"/>
  <c r="J6" i="190"/>
  <c r="J7" i="190"/>
  <c r="J8" i="190"/>
  <c r="J9" i="190"/>
  <c r="J14" i="190"/>
  <c r="J15" i="190"/>
  <c r="J16" i="190"/>
  <c r="J17" i="190"/>
  <c r="J18" i="190"/>
  <c r="J19" i="190"/>
  <c r="J24" i="190"/>
  <c r="J25" i="190"/>
  <c r="J26" i="190"/>
  <c r="J27" i="190"/>
  <c r="J28" i="190"/>
  <c r="J29" i="190"/>
  <c r="J34" i="190"/>
  <c r="J35" i="190"/>
  <c r="J36" i="190"/>
  <c r="J37" i="190"/>
  <c r="J39" i="190"/>
  <c r="J38" i="190"/>
  <c r="E14" i="183"/>
  <c r="E13" i="183"/>
  <c r="E19" i="183"/>
  <c r="E11" i="183"/>
  <c r="E15" i="183"/>
  <c r="E9" i="183"/>
  <c r="E7" i="183"/>
  <c r="E8" i="183"/>
  <c r="E18" i="183"/>
  <c r="E17" i="183"/>
  <c r="E12" i="183"/>
  <c r="E4" i="183"/>
  <c r="E6" i="183"/>
  <c r="E10" i="183"/>
  <c r="D14" i="183"/>
  <c r="D13" i="183"/>
  <c r="D19" i="183"/>
  <c r="D11" i="183"/>
  <c r="D16" i="183"/>
  <c r="F16" i="183" s="1"/>
  <c r="D15" i="183"/>
  <c r="D9" i="183"/>
  <c r="D5" i="183"/>
  <c r="F5" i="183" s="1"/>
  <c r="D7" i="183"/>
  <c r="D8" i="183"/>
  <c r="D18" i="183"/>
  <c r="D17" i="183"/>
  <c r="D12" i="183"/>
  <c r="D4" i="183"/>
  <c r="D6" i="183"/>
  <c r="D10" i="183"/>
  <c r="F18" i="183" l="1"/>
  <c r="F19" i="183"/>
  <c r="F17" i="183"/>
  <c r="F13" i="183"/>
  <c r="F15" i="183"/>
  <c r="F11" i="183"/>
  <c r="F9" i="183"/>
  <c r="F7" i="183"/>
  <c r="F8" i="183"/>
  <c r="F12" i="183"/>
  <c r="F4" i="183"/>
  <c r="F6" i="183"/>
  <c r="F10" i="183"/>
  <c r="F14" i="183"/>
  <c r="J79" i="192"/>
  <c r="J78" i="192"/>
  <c r="J77" i="192"/>
  <c r="J76" i="192"/>
  <c r="J75" i="192"/>
  <c r="J74" i="192"/>
  <c r="J69" i="192"/>
  <c r="J68" i="192"/>
  <c r="J67" i="192"/>
  <c r="J66" i="192"/>
  <c r="J65" i="192"/>
  <c r="J64" i="192"/>
  <c r="J59" i="192"/>
  <c r="J58" i="192"/>
  <c r="J49" i="192"/>
  <c r="J48" i="192"/>
  <c r="J47" i="192"/>
  <c r="J46" i="192"/>
  <c r="J45" i="192"/>
  <c r="J44" i="192"/>
  <c r="J39" i="192"/>
  <c r="J38" i="192"/>
  <c r="J37" i="192"/>
  <c r="J36" i="192"/>
  <c r="J35" i="192"/>
  <c r="J34" i="192"/>
  <c r="J29" i="192"/>
  <c r="J28" i="192"/>
  <c r="J27" i="192"/>
  <c r="J26" i="192"/>
  <c r="J25" i="192"/>
  <c r="J24" i="192"/>
  <c r="J19" i="192"/>
  <c r="J18" i="192"/>
  <c r="J17" i="192"/>
  <c r="J16" i="192"/>
  <c r="J15" i="192"/>
  <c r="J14" i="192"/>
  <c r="J9" i="192"/>
  <c r="J8" i="192"/>
  <c r="J7" i="192"/>
  <c r="J6" i="192"/>
  <c r="J5" i="192"/>
  <c r="J4" i="192"/>
  <c r="AS69" i="192"/>
  <c r="AS68" i="192"/>
  <c r="AS67" i="192"/>
  <c r="AS66" i="192"/>
  <c r="AS65" i="192"/>
  <c r="AS64" i="192"/>
  <c r="AS79" i="192"/>
  <c r="AS78" i="192"/>
  <c r="AS77" i="192"/>
  <c r="AS76" i="192"/>
  <c r="AS75" i="192"/>
  <c r="AS74" i="192"/>
  <c r="AL79" i="192"/>
  <c r="AL78" i="192"/>
  <c r="AL77" i="192"/>
  <c r="AL76" i="192"/>
  <c r="AL75" i="192"/>
  <c r="AL74" i="192"/>
  <c r="AL69" i="192"/>
  <c r="AL68" i="192"/>
  <c r="AL67" i="192"/>
  <c r="AL66" i="192"/>
  <c r="AL65" i="192"/>
  <c r="AL64" i="192"/>
  <c r="AE69" i="192"/>
  <c r="AE68" i="192"/>
  <c r="AE67" i="192"/>
  <c r="AE66" i="192"/>
  <c r="AE65" i="192"/>
  <c r="AE64" i="192"/>
  <c r="AE79" i="192"/>
  <c r="AE78" i="192"/>
  <c r="AE77" i="192"/>
  <c r="AE76" i="192"/>
  <c r="AE75" i="192"/>
  <c r="AE74" i="192"/>
  <c r="X79" i="192"/>
  <c r="X78" i="192"/>
  <c r="X77" i="192"/>
  <c r="X76" i="192"/>
  <c r="X75" i="192"/>
  <c r="X74" i="192"/>
  <c r="X69" i="192"/>
  <c r="X68" i="192"/>
  <c r="X67" i="192"/>
  <c r="X66" i="192"/>
  <c r="X65" i="192"/>
  <c r="X64" i="192"/>
  <c r="Q69" i="192"/>
  <c r="Q68" i="192"/>
  <c r="Q67" i="192"/>
  <c r="Q66" i="192"/>
  <c r="Q65" i="192"/>
  <c r="Q64" i="192"/>
  <c r="Q79" i="192"/>
  <c r="Q78" i="192"/>
  <c r="Q77" i="192"/>
  <c r="Q76" i="192"/>
  <c r="Q75" i="192"/>
  <c r="Q74" i="192"/>
  <c r="I79" i="192"/>
  <c r="I78" i="192"/>
  <c r="I77" i="192"/>
  <c r="I76" i="192"/>
  <c r="I75" i="192"/>
  <c r="I74" i="192"/>
  <c r="I69" i="192"/>
  <c r="I68" i="192"/>
  <c r="I67" i="192"/>
  <c r="I66" i="192"/>
  <c r="I65" i="192"/>
  <c r="I64" i="192"/>
  <c r="I49" i="192"/>
  <c r="I48" i="192"/>
  <c r="I47" i="192"/>
  <c r="I46" i="192"/>
  <c r="I45" i="192"/>
  <c r="I44" i="192"/>
  <c r="I59" i="192"/>
  <c r="Q59" i="192"/>
  <c r="Q49" i="192"/>
  <c r="Q48" i="192"/>
  <c r="Q47" i="192"/>
  <c r="Q46" i="192"/>
  <c r="Q45" i="192"/>
  <c r="Q44" i="192"/>
  <c r="X49" i="192"/>
  <c r="X48" i="192"/>
  <c r="X47" i="192"/>
  <c r="X46" i="192"/>
  <c r="X45" i="192"/>
  <c r="X44" i="192"/>
  <c r="X59" i="192"/>
  <c r="AE59" i="192"/>
  <c r="AE49" i="192"/>
  <c r="AE48" i="192"/>
  <c r="AE47" i="192"/>
  <c r="AE46" i="192"/>
  <c r="AE45" i="192"/>
  <c r="AE44" i="192"/>
  <c r="AL49" i="192"/>
  <c r="AL48" i="192"/>
  <c r="AL47" i="192"/>
  <c r="AL46" i="192"/>
  <c r="AL45" i="192"/>
  <c r="AL44" i="192"/>
  <c r="AL59" i="192"/>
  <c r="AS49" i="192"/>
  <c r="AS48" i="192"/>
  <c r="AS47" i="192"/>
  <c r="AS46" i="192"/>
  <c r="AS45" i="192"/>
  <c r="AS44" i="192"/>
  <c r="AS29" i="192"/>
  <c r="AS28" i="192"/>
  <c r="AS27" i="192"/>
  <c r="AS26" i="192"/>
  <c r="AS25" i="192"/>
  <c r="AS24" i="192"/>
  <c r="AS39" i="192"/>
  <c r="AS38" i="192"/>
  <c r="AS37" i="192"/>
  <c r="AS36" i="192"/>
  <c r="AS35" i="192"/>
  <c r="AS34" i="192"/>
  <c r="AL39" i="192"/>
  <c r="AL38" i="192"/>
  <c r="AL37" i="192"/>
  <c r="AL36" i="192"/>
  <c r="AL35" i="192"/>
  <c r="AL34" i="192"/>
  <c r="AL29" i="192"/>
  <c r="AL28" i="192"/>
  <c r="AL27" i="192"/>
  <c r="AL26" i="192"/>
  <c r="AL25" i="192"/>
  <c r="AL24" i="192"/>
  <c r="AE29" i="192"/>
  <c r="AE28" i="192"/>
  <c r="AE27" i="192"/>
  <c r="AE26" i="192"/>
  <c r="AE25" i="192"/>
  <c r="AE24" i="192"/>
  <c r="AE39" i="192"/>
  <c r="AE38" i="192"/>
  <c r="AE37" i="192"/>
  <c r="AE36" i="192"/>
  <c r="AE35" i="192"/>
  <c r="AE34" i="192"/>
  <c r="X39" i="192"/>
  <c r="X38" i="192"/>
  <c r="X37" i="192"/>
  <c r="X36" i="192"/>
  <c r="X35" i="192"/>
  <c r="X34" i="192"/>
  <c r="X29" i="192"/>
  <c r="X28" i="192"/>
  <c r="X27" i="192"/>
  <c r="X26" i="192"/>
  <c r="X25" i="192"/>
  <c r="X24" i="192"/>
  <c r="Q29" i="192"/>
  <c r="Q28" i="192"/>
  <c r="Q27" i="192"/>
  <c r="Q26" i="192"/>
  <c r="Q25" i="192"/>
  <c r="Q24" i="192"/>
  <c r="Q39" i="192"/>
  <c r="Q38" i="192"/>
  <c r="Q37" i="192"/>
  <c r="Q36" i="192"/>
  <c r="Q35" i="192"/>
  <c r="Q34" i="192"/>
  <c r="I39" i="192"/>
  <c r="I38" i="192"/>
  <c r="I37" i="192"/>
  <c r="I36" i="192"/>
  <c r="I35" i="192"/>
  <c r="I34" i="192"/>
  <c r="I29" i="192"/>
  <c r="I28" i="192"/>
  <c r="I27" i="192"/>
  <c r="I26" i="192"/>
  <c r="I25" i="192"/>
  <c r="I24" i="192"/>
  <c r="I19" i="192"/>
  <c r="I18" i="192"/>
  <c r="I17" i="192"/>
  <c r="I16" i="192"/>
  <c r="I15" i="192"/>
  <c r="I14" i="192"/>
  <c r="Q19" i="192"/>
  <c r="Q18" i="192"/>
  <c r="Q17" i="192"/>
  <c r="Q16" i="192"/>
  <c r="Q15" i="192"/>
  <c r="Q14" i="192"/>
  <c r="X19" i="192"/>
  <c r="X18" i="192"/>
  <c r="X17" i="192"/>
  <c r="X16" i="192"/>
  <c r="X15" i="192"/>
  <c r="X14" i="192"/>
  <c r="AE19" i="192"/>
  <c r="AE18" i="192"/>
  <c r="AE17" i="192"/>
  <c r="AE16" i="192"/>
  <c r="AE15" i="192"/>
  <c r="AE14" i="192"/>
  <c r="AL19" i="192"/>
  <c r="AL18" i="192"/>
  <c r="AL17" i="192"/>
  <c r="AL16" i="192"/>
  <c r="AL15" i="192"/>
  <c r="AL14" i="192"/>
  <c r="AS19" i="192"/>
  <c r="AS18" i="192"/>
  <c r="AS17" i="192"/>
  <c r="AS16" i="192"/>
  <c r="AS15" i="192"/>
  <c r="AS14" i="192"/>
  <c r="AS9" i="192"/>
  <c r="AS8" i="192"/>
  <c r="AS7" i="192"/>
  <c r="AS6" i="192"/>
  <c r="AS5" i="192"/>
  <c r="AS4" i="192"/>
  <c r="AL9" i="192"/>
  <c r="AL8" i="192"/>
  <c r="AL7" i="192"/>
  <c r="AL6" i="192"/>
  <c r="AL5" i="192"/>
  <c r="AL4" i="192"/>
  <c r="AE9" i="192"/>
  <c r="AE8" i="192"/>
  <c r="AE7" i="192"/>
  <c r="AE6" i="192"/>
  <c r="AE5" i="192"/>
  <c r="AE4" i="192"/>
  <c r="X9" i="192"/>
  <c r="X8" i="192"/>
  <c r="X7" i="192"/>
  <c r="X6" i="192"/>
  <c r="X5" i="192"/>
  <c r="X4" i="192"/>
  <c r="Q9" i="192"/>
  <c r="Q8" i="192"/>
  <c r="Q7" i="192"/>
  <c r="Q6" i="192"/>
  <c r="Q5" i="192"/>
  <c r="Q4" i="192"/>
  <c r="I9" i="192"/>
  <c r="I8" i="192"/>
  <c r="I7" i="192"/>
  <c r="I6" i="192"/>
  <c r="I5" i="192"/>
  <c r="I4" i="192"/>
  <c r="AL9" i="190" l="1"/>
  <c r="AL8" i="190"/>
  <c r="AL7" i="190"/>
  <c r="AL6" i="190"/>
  <c r="AL5" i="190"/>
  <c r="AL4" i="190"/>
  <c r="AE9" i="190"/>
  <c r="AE8" i="190"/>
  <c r="AE7" i="190"/>
  <c r="AE6" i="190"/>
  <c r="AE5" i="190"/>
  <c r="AE4" i="190"/>
  <c r="X9" i="190"/>
  <c r="X8" i="190"/>
  <c r="X7" i="190"/>
  <c r="X6" i="190"/>
  <c r="X5" i="190"/>
  <c r="X4" i="190"/>
  <c r="Q9" i="190"/>
  <c r="Q8" i="190"/>
  <c r="Q7" i="190"/>
  <c r="Q6" i="190"/>
  <c r="Q5" i="190"/>
  <c r="Q4" i="190"/>
  <c r="Q19" i="190"/>
  <c r="Q18" i="190"/>
  <c r="Q17" i="190"/>
  <c r="Q16" i="190"/>
  <c r="Q15" i="190"/>
  <c r="Q14" i="190"/>
  <c r="X19" i="190"/>
  <c r="X18" i="190"/>
  <c r="X17" i="190"/>
  <c r="X16" i="190"/>
  <c r="X15" i="190"/>
  <c r="X14" i="190"/>
  <c r="AE19" i="190"/>
  <c r="AE18" i="190"/>
  <c r="AE17" i="190"/>
  <c r="AE16" i="190"/>
  <c r="AE15" i="190"/>
  <c r="AE14" i="190"/>
  <c r="AL19" i="190"/>
  <c r="AL18" i="190"/>
  <c r="AL17" i="190"/>
  <c r="AL16" i="190"/>
  <c r="AL15" i="190"/>
  <c r="AL14" i="190"/>
  <c r="AL29" i="190"/>
  <c r="AL28" i="190"/>
  <c r="AL27" i="190"/>
  <c r="AL26" i="190"/>
  <c r="AL25" i="190"/>
  <c r="AL24" i="190"/>
  <c r="AE29" i="190"/>
  <c r="AE28" i="190"/>
  <c r="AE27" i="190"/>
  <c r="AE26" i="190"/>
  <c r="AE25" i="190"/>
  <c r="AE24" i="190"/>
  <c r="X29" i="190"/>
  <c r="X28" i="190"/>
  <c r="X27" i="190"/>
  <c r="X26" i="190"/>
  <c r="X25" i="190"/>
  <c r="X24" i="190"/>
  <c r="Q29" i="190"/>
  <c r="Q28" i="190"/>
  <c r="Q27" i="190"/>
  <c r="Q26" i="190"/>
  <c r="Q25" i="190"/>
  <c r="Q24" i="190"/>
  <c r="Q39" i="190"/>
  <c r="Q38" i="190"/>
  <c r="Q37" i="190"/>
  <c r="Q36" i="190"/>
  <c r="Q35" i="190"/>
  <c r="Q34" i="190"/>
  <c r="X39" i="190"/>
  <c r="X38" i="190"/>
  <c r="X37" i="190"/>
  <c r="X36" i="190"/>
  <c r="X35" i="190"/>
  <c r="X34" i="190"/>
  <c r="AE39" i="190"/>
  <c r="AE38" i="190"/>
  <c r="AE37" i="190"/>
  <c r="AE36" i="190"/>
  <c r="AE35" i="190"/>
  <c r="AE34" i="190"/>
  <c r="AL39" i="190"/>
  <c r="AL38" i="190"/>
  <c r="AL37" i="190"/>
  <c r="AL36" i="190"/>
  <c r="AL35" i="190"/>
  <c r="AL34" i="190"/>
  <c r="I39" i="190"/>
  <c r="I38" i="190"/>
  <c r="I37" i="190"/>
  <c r="I36" i="190"/>
  <c r="I35" i="190"/>
  <c r="I34" i="190"/>
  <c r="I30" i="190"/>
  <c r="I29" i="190"/>
  <c r="I28" i="190"/>
  <c r="I27" i="190"/>
  <c r="I26" i="190"/>
  <c r="I25" i="190"/>
  <c r="I24" i="190"/>
  <c r="I19" i="190"/>
  <c r="I18" i="190"/>
  <c r="I17" i="190"/>
  <c r="I16" i="190"/>
  <c r="I15" i="190"/>
  <c r="I14" i="190"/>
  <c r="I7" i="190"/>
  <c r="I6" i="190"/>
  <c r="I5" i="190"/>
  <c r="I4" i="190"/>
  <c r="I9" i="190"/>
  <c r="I8" i="190"/>
  <c r="AP41" i="190" l="1"/>
  <c r="AO41" i="190"/>
  <c r="AN41" i="190"/>
  <c r="AM41" i="190"/>
  <c r="AP31" i="190"/>
  <c r="AO31" i="190"/>
  <c r="AN31" i="190"/>
  <c r="AM31" i="190"/>
  <c r="AP21" i="190"/>
  <c r="AO21" i="190"/>
  <c r="AN21" i="190"/>
  <c r="AM21" i="190"/>
  <c r="AP11" i="190"/>
  <c r="AO11" i="190"/>
  <c r="AN11" i="190"/>
  <c r="AM11" i="190"/>
  <c r="BD81" i="192" l="1"/>
  <c r="BC81" i="192"/>
  <c r="BB81" i="192"/>
  <c r="BA81" i="192"/>
  <c r="AP81" i="192"/>
  <c r="AO81" i="192"/>
  <c r="AN81" i="192"/>
  <c r="AM81" i="192"/>
  <c r="AI81" i="192"/>
  <c r="AH81" i="192"/>
  <c r="AG81" i="192"/>
  <c r="AF81" i="192"/>
  <c r="AB81" i="192"/>
  <c r="AA81" i="192"/>
  <c r="Z81" i="192"/>
  <c r="Y81" i="192"/>
  <c r="U81" i="192"/>
  <c r="T81" i="192"/>
  <c r="S81" i="192"/>
  <c r="R81" i="192"/>
  <c r="N81" i="192"/>
  <c r="M81" i="192"/>
  <c r="L81" i="192"/>
  <c r="P60" i="192" s="1"/>
  <c r="K81" i="192"/>
  <c r="D80" i="192"/>
  <c r="E8" i="182"/>
  <c r="D8" i="182"/>
  <c r="E24" i="182"/>
  <c r="D24" i="182"/>
  <c r="E21" i="182"/>
  <c r="D21" i="182"/>
  <c r="E27" i="182"/>
  <c r="F27" i="182" s="1"/>
  <c r="D27" i="182"/>
  <c r="J72" i="192"/>
  <c r="BD71" i="192"/>
  <c r="BC71" i="192"/>
  <c r="BB71" i="192"/>
  <c r="BA71" i="192"/>
  <c r="AP71" i="192"/>
  <c r="AO71" i="192"/>
  <c r="AN71" i="192"/>
  <c r="AM71" i="192"/>
  <c r="AI71" i="192"/>
  <c r="AH71" i="192"/>
  <c r="AG71" i="192"/>
  <c r="AF71" i="192"/>
  <c r="AB71" i="192"/>
  <c r="AA71" i="192"/>
  <c r="Z71" i="192"/>
  <c r="Y71" i="192"/>
  <c r="U71" i="192"/>
  <c r="T71" i="192"/>
  <c r="S71" i="192"/>
  <c r="R71" i="192"/>
  <c r="N71" i="192"/>
  <c r="M71" i="192"/>
  <c r="L71" i="192"/>
  <c r="K71" i="192"/>
  <c r="D70" i="192"/>
  <c r="W69" i="192"/>
  <c r="AK67" i="192"/>
  <c r="E9" i="182"/>
  <c r="D9" i="182"/>
  <c r="E7" i="182"/>
  <c r="D7" i="182"/>
  <c r="E35" i="182"/>
  <c r="F35" i="182" s="1"/>
  <c r="D35" i="182"/>
  <c r="J62" i="192"/>
  <c r="BD61" i="192"/>
  <c r="BC61" i="192"/>
  <c r="BB61" i="192"/>
  <c r="BA61" i="192"/>
  <c r="AP61" i="192"/>
  <c r="AO61" i="192"/>
  <c r="AN61" i="192"/>
  <c r="AM61" i="192"/>
  <c r="AI61" i="192"/>
  <c r="AH61" i="192"/>
  <c r="AG61" i="192"/>
  <c r="AF61" i="192"/>
  <c r="AB61" i="192"/>
  <c r="AA61" i="192"/>
  <c r="Z61" i="192"/>
  <c r="Y61" i="192"/>
  <c r="U61" i="192"/>
  <c r="T61" i="192"/>
  <c r="S61" i="192"/>
  <c r="R61" i="192"/>
  <c r="N61" i="192"/>
  <c r="M61" i="192"/>
  <c r="L61" i="192"/>
  <c r="K61" i="192"/>
  <c r="D60" i="192"/>
  <c r="E34" i="182"/>
  <c r="F34" i="182" s="1"/>
  <c r="D34" i="182"/>
  <c r="W56" i="192"/>
  <c r="E20" i="182"/>
  <c r="D20" i="182"/>
  <c r="BF55" i="192"/>
  <c r="E25" i="182"/>
  <c r="D25" i="182"/>
  <c r="BF54" i="192"/>
  <c r="W54" i="192"/>
  <c r="J52" i="192"/>
  <c r="BD51" i="192"/>
  <c r="BC51" i="192"/>
  <c r="BB51" i="192"/>
  <c r="BF49" i="192" s="1"/>
  <c r="BA51" i="192"/>
  <c r="BE49" i="192" s="1"/>
  <c r="AP51" i="192"/>
  <c r="AO51" i="192"/>
  <c r="AN51" i="192"/>
  <c r="AM51" i="192"/>
  <c r="AI51" i="192"/>
  <c r="AH51" i="192"/>
  <c r="AG51" i="192"/>
  <c r="AK46" i="192" s="1"/>
  <c r="AF51" i="192"/>
  <c r="AJ48" i="192" s="1"/>
  <c r="AB51" i="192"/>
  <c r="AA51" i="192"/>
  <c r="Z51" i="192"/>
  <c r="AD50" i="192" s="1"/>
  <c r="Y51" i="192"/>
  <c r="AC48" i="192" s="1"/>
  <c r="U51" i="192"/>
  <c r="T51" i="192"/>
  <c r="S51" i="192"/>
  <c r="W44" i="192" s="1"/>
  <c r="R51" i="192"/>
  <c r="V45" i="192" s="1"/>
  <c r="N51" i="192"/>
  <c r="M51" i="192"/>
  <c r="L51" i="192"/>
  <c r="P47" i="192" s="1"/>
  <c r="K51" i="192"/>
  <c r="O44" i="192" s="1"/>
  <c r="D50" i="192"/>
  <c r="E28" i="182"/>
  <c r="D28" i="182"/>
  <c r="E33" i="182"/>
  <c r="F33" i="182" s="1"/>
  <c r="D33" i="182"/>
  <c r="E23" i="182"/>
  <c r="D23" i="182"/>
  <c r="E26" i="182"/>
  <c r="D26" i="182"/>
  <c r="E22" i="182"/>
  <c r="D22" i="182"/>
  <c r="J42" i="192"/>
  <c r="BD41" i="192"/>
  <c r="BC41" i="192"/>
  <c r="BB41" i="192"/>
  <c r="BF37" i="192" s="1"/>
  <c r="BA41" i="192"/>
  <c r="BE34" i="192" s="1"/>
  <c r="AP41" i="192"/>
  <c r="AO41" i="192"/>
  <c r="AN41" i="192"/>
  <c r="AM41" i="192"/>
  <c r="AI41" i="192"/>
  <c r="AH41" i="192"/>
  <c r="AG41" i="192"/>
  <c r="AK37" i="192" s="1"/>
  <c r="AF41" i="192"/>
  <c r="AJ38" i="192" s="1"/>
  <c r="AB41" i="192"/>
  <c r="AA41" i="192"/>
  <c r="Z41" i="192"/>
  <c r="AD38" i="192" s="1"/>
  <c r="Y41" i="192"/>
  <c r="U41" i="192"/>
  <c r="T41" i="192"/>
  <c r="S41" i="192"/>
  <c r="W35" i="192" s="1"/>
  <c r="R41" i="192"/>
  <c r="V36" i="192" s="1"/>
  <c r="N41" i="192"/>
  <c r="M41" i="192"/>
  <c r="L41" i="192"/>
  <c r="P39" i="192" s="1"/>
  <c r="K41" i="192"/>
  <c r="O39" i="192" s="1"/>
  <c r="D40" i="192"/>
  <c r="E32" i="182"/>
  <c r="F32" i="182" s="1"/>
  <c r="D32" i="182"/>
  <c r="E14" i="182"/>
  <c r="D14" i="182"/>
  <c r="E13" i="182"/>
  <c r="D13" i="182"/>
  <c r="E31" i="182"/>
  <c r="D31" i="182"/>
  <c r="J32" i="192"/>
  <c r="BD31" i="192"/>
  <c r="BC31" i="192"/>
  <c r="BB31" i="192"/>
  <c r="BF28" i="192" s="1"/>
  <c r="BA31" i="192"/>
  <c r="BE28" i="192" s="1"/>
  <c r="AP31" i="192"/>
  <c r="AO31" i="192"/>
  <c r="AN31" i="192"/>
  <c r="AM31" i="192"/>
  <c r="AI31" i="192"/>
  <c r="AH31" i="192"/>
  <c r="AG31" i="192"/>
  <c r="AK29" i="192" s="1"/>
  <c r="AF31" i="192"/>
  <c r="AJ27" i="192" s="1"/>
  <c r="AB31" i="192"/>
  <c r="AA31" i="192"/>
  <c r="Z31" i="192"/>
  <c r="AD30" i="192" s="1"/>
  <c r="Y31" i="192"/>
  <c r="AC24" i="192" s="1"/>
  <c r="U31" i="192"/>
  <c r="T31" i="192"/>
  <c r="S31" i="192"/>
  <c r="W26" i="192" s="1"/>
  <c r="R31" i="192"/>
  <c r="V29" i="192" s="1"/>
  <c r="N31" i="192"/>
  <c r="M31" i="192"/>
  <c r="L31" i="192"/>
  <c r="P30" i="192" s="1"/>
  <c r="K31" i="192"/>
  <c r="D30" i="192"/>
  <c r="E30" i="182"/>
  <c r="F30" i="182" s="1"/>
  <c r="D30" i="182"/>
  <c r="E12" i="182"/>
  <c r="D12" i="182"/>
  <c r="E17" i="182"/>
  <c r="D17" i="182"/>
  <c r="E19" i="182"/>
  <c r="D19" i="182"/>
  <c r="J22" i="192"/>
  <c r="BD21" i="192"/>
  <c r="BC21" i="192"/>
  <c r="BB21" i="192"/>
  <c r="BF16" i="192" s="1"/>
  <c r="BA21" i="192"/>
  <c r="BE17" i="192" s="1"/>
  <c r="AP21" i="192"/>
  <c r="AO21" i="192"/>
  <c r="AN21" i="192"/>
  <c r="AR14" i="192" s="1"/>
  <c r="AM21" i="192"/>
  <c r="AI21" i="192"/>
  <c r="AH21" i="192"/>
  <c r="AG21" i="192"/>
  <c r="AK18" i="192" s="1"/>
  <c r="AF21" i="192"/>
  <c r="AB21" i="192"/>
  <c r="AA21" i="192"/>
  <c r="Z21" i="192"/>
  <c r="AD14" i="192" s="1"/>
  <c r="Y21" i="192"/>
  <c r="AC15" i="192" s="1"/>
  <c r="U21" i="192"/>
  <c r="T21" i="192"/>
  <c r="S21" i="192"/>
  <c r="W17" i="192" s="1"/>
  <c r="R21" i="192"/>
  <c r="V18" i="192" s="1"/>
  <c r="N21" i="192"/>
  <c r="M21" i="192"/>
  <c r="L21" i="192"/>
  <c r="P14" i="192" s="1"/>
  <c r="K21" i="192"/>
  <c r="O17" i="192" s="1"/>
  <c r="D20" i="192"/>
  <c r="E4" i="182"/>
  <c r="D4" i="182"/>
  <c r="E15" i="182"/>
  <c r="D15" i="182"/>
  <c r="E10" i="182"/>
  <c r="D10" i="182"/>
  <c r="E11" i="182"/>
  <c r="D11" i="182"/>
  <c r="J12" i="192"/>
  <c r="BD11" i="192"/>
  <c r="BC11" i="192"/>
  <c r="BB11" i="192"/>
  <c r="BF4" i="192" s="1"/>
  <c r="BA11" i="192"/>
  <c r="BE9" i="192" s="1"/>
  <c r="AP11" i="192"/>
  <c r="AO11" i="192"/>
  <c r="AN11" i="192"/>
  <c r="AM11" i="192"/>
  <c r="AI11" i="192"/>
  <c r="AH11" i="192"/>
  <c r="AG11" i="192"/>
  <c r="AK7" i="192" s="1"/>
  <c r="AF11" i="192"/>
  <c r="AJ8" i="192" s="1"/>
  <c r="AB11" i="192"/>
  <c r="AA11" i="192"/>
  <c r="Z11" i="192"/>
  <c r="AD10" i="192" s="1"/>
  <c r="Y11" i="192"/>
  <c r="U11" i="192"/>
  <c r="T11" i="192"/>
  <c r="S11" i="192"/>
  <c r="W5" i="192" s="1"/>
  <c r="R11" i="192"/>
  <c r="V6" i="192" s="1"/>
  <c r="N11" i="192"/>
  <c r="M11" i="192"/>
  <c r="L11" i="192"/>
  <c r="P10" i="192" s="1"/>
  <c r="K11" i="192"/>
  <c r="O9" i="192" s="1"/>
  <c r="D10" i="192"/>
  <c r="E5" i="182"/>
  <c r="D5" i="182"/>
  <c r="E6" i="182"/>
  <c r="F6" i="182" s="1"/>
  <c r="E18" i="182"/>
  <c r="F18" i="182" s="1"/>
  <c r="J2" i="192"/>
  <c r="AR50" i="192" l="1"/>
  <c r="AY50" i="192"/>
  <c r="AY47" i="192"/>
  <c r="AY44" i="192"/>
  <c r="AY49" i="192"/>
  <c r="AY46" i="192"/>
  <c r="AY45" i="192"/>
  <c r="AY48" i="192"/>
  <c r="F23" i="182"/>
  <c r="AQ35" i="192"/>
  <c r="AX37" i="192"/>
  <c r="AX35" i="192"/>
  <c r="AX34" i="192"/>
  <c r="AX39" i="192"/>
  <c r="AX36" i="192"/>
  <c r="AX38" i="192"/>
  <c r="C28" i="182"/>
  <c r="C33" i="182"/>
  <c r="C22" i="182"/>
  <c r="C23" i="182"/>
  <c r="C26" i="182"/>
  <c r="C13" i="182"/>
  <c r="C32" i="182"/>
  <c r="C31" i="182"/>
  <c r="C14" i="182"/>
  <c r="AR39" i="192"/>
  <c r="AY34" i="192"/>
  <c r="AY35" i="192"/>
  <c r="AY39" i="192"/>
  <c r="AY36" i="192"/>
  <c r="AY37" i="192"/>
  <c r="AY38" i="192"/>
  <c r="AY40" i="192"/>
  <c r="C9" i="182"/>
  <c r="C35" i="182"/>
  <c r="C7" i="182"/>
  <c r="AJ78" i="192"/>
  <c r="AJ88" i="192"/>
  <c r="AJ85" i="192"/>
  <c r="AJ84" i="192"/>
  <c r="AJ91" i="192" s="1"/>
  <c r="AJ87" i="192"/>
  <c r="AJ89" i="192"/>
  <c r="AJ86" i="192"/>
  <c r="BE64" i="192"/>
  <c r="BE89" i="192"/>
  <c r="BE86" i="192"/>
  <c r="BE87" i="192"/>
  <c r="BE84" i="192"/>
  <c r="BE91" i="192" s="1"/>
  <c r="BE88" i="192"/>
  <c r="BE85" i="192"/>
  <c r="AK66" i="192"/>
  <c r="AK85" i="192"/>
  <c r="AK87" i="192"/>
  <c r="AK89" i="192"/>
  <c r="AK88" i="192"/>
  <c r="AK86" i="192"/>
  <c r="AK90" i="192"/>
  <c r="AK84" i="192"/>
  <c r="BF64" i="192"/>
  <c r="BF89" i="192"/>
  <c r="BF84" i="192"/>
  <c r="BF86" i="192"/>
  <c r="BF88" i="192"/>
  <c r="BF90" i="192"/>
  <c r="BF85" i="192"/>
  <c r="BF87" i="192"/>
  <c r="AQ5" i="192"/>
  <c r="AX8" i="192"/>
  <c r="AX5" i="192"/>
  <c r="AX4" i="192"/>
  <c r="AX9" i="192"/>
  <c r="AX6" i="192"/>
  <c r="AX7" i="192"/>
  <c r="C4" i="182"/>
  <c r="C11" i="182"/>
  <c r="C10" i="182"/>
  <c r="C15" i="182"/>
  <c r="AR8" i="192"/>
  <c r="AY5" i="192"/>
  <c r="AY10" i="192"/>
  <c r="AY7" i="192"/>
  <c r="AY6" i="192"/>
  <c r="AY4" i="192"/>
  <c r="AY9" i="192"/>
  <c r="AY8" i="192"/>
  <c r="C21" i="182"/>
  <c r="C8" i="182"/>
  <c r="C27" i="182"/>
  <c r="C24" i="182"/>
  <c r="C5" i="182"/>
  <c r="C18" i="182"/>
  <c r="C6" i="182"/>
  <c r="C30" i="182"/>
  <c r="C17" i="182"/>
  <c r="C19" i="182"/>
  <c r="C12" i="182"/>
  <c r="AQ48" i="192"/>
  <c r="AX47" i="192"/>
  <c r="AX45" i="192"/>
  <c r="AX44" i="192"/>
  <c r="AX49" i="192"/>
  <c r="AX46" i="192"/>
  <c r="AX48" i="192"/>
  <c r="C34" i="182"/>
  <c r="C20" i="182"/>
  <c r="C25" i="182"/>
  <c r="F24" i="182"/>
  <c r="F28" i="182"/>
  <c r="BF19" i="192"/>
  <c r="BF20" i="192"/>
  <c r="F25" i="182"/>
  <c r="AQ77" i="192"/>
  <c r="AX87" i="192"/>
  <c r="AX86" i="192"/>
  <c r="AX76" i="192"/>
  <c r="AX66" i="192"/>
  <c r="AX56" i="192"/>
  <c r="AX89" i="192"/>
  <c r="AX79" i="192"/>
  <c r="AX75" i="192"/>
  <c r="AX69" i="192"/>
  <c r="AX65" i="192"/>
  <c r="AX59" i="192"/>
  <c r="AX55" i="192"/>
  <c r="AX85" i="192"/>
  <c r="AX88" i="192"/>
  <c r="AX84" i="192"/>
  <c r="AX78" i="192"/>
  <c r="AX74" i="192"/>
  <c r="AX68" i="192"/>
  <c r="AX64" i="192"/>
  <c r="AX58" i="192"/>
  <c r="AX54" i="192"/>
  <c r="AX77" i="192"/>
  <c r="AX67" i="192"/>
  <c r="AX57" i="192"/>
  <c r="AQ88" i="192"/>
  <c r="AQ84" i="192"/>
  <c r="AQ89" i="192"/>
  <c r="AQ87" i="192"/>
  <c r="AQ86" i="192"/>
  <c r="AQ85" i="192"/>
  <c r="AQ57" i="192"/>
  <c r="AQ59" i="192"/>
  <c r="AR58" i="192"/>
  <c r="AY78" i="192"/>
  <c r="AY65" i="192"/>
  <c r="AY60" i="192"/>
  <c r="AY85" i="192"/>
  <c r="AY70" i="192"/>
  <c r="AY67" i="192"/>
  <c r="AY54" i="192"/>
  <c r="AY61" i="192" s="1"/>
  <c r="AY80" i="192"/>
  <c r="AY77" i="192"/>
  <c r="AY64" i="192"/>
  <c r="AY59" i="192"/>
  <c r="AY87" i="192"/>
  <c r="AY74" i="192"/>
  <c r="AY69" i="192"/>
  <c r="AY56" i="192"/>
  <c r="AY79" i="192"/>
  <c r="AY66" i="192"/>
  <c r="AY90" i="192"/>
  <c r="AY84" i="192"/>
  <c r="AY89" i="192"/>
  <c r="AY76" i="192"/>
  <c r="AY58" i="192"/>
  <c r="AY68" i="192"/>
  <c r="AY55" i="192"/>
  <c r="AY75" i="192"/>
  <c r="AY86" i="192"/>
  <c r="AY88" i="192"/>
  <c r="AY57" i="192"/>
  <c r="AR88" i="192"/>
  <c r="AR90" i="192"/>
  <c r="AR89" i="192"/>
  <c r="AR87" i="192"/>
  <c r="AR86" i="192"/>
  <c r="AR85" i="192"/>
  <c r="AR84" i="192"/>
  <c r="AR59" i="192"/>
  <c r="AQ17" i="192"/>
  <c r="AX18" i="192"/>
  <c r="AX14" i="192"/>
  <c r="AX17" i="192"/>
  <c r="AX15" i="192"/>
  <c r="AX16" i="192"/>
  <c r="AX19" i="192"/>
  <c r="AQ16" i="192"/>
  <c r="AR16" i="192"/>
  <c r="AY16" i="192"/>
  <c r="AY19" i="192"/>
  <c r="AY18" i="192"/>
  <c r="AY15" i="192"/>
  <c r="AY20" i="192"/>
  <c r="AY17" i="192"/>
  <c r="AY14" i="192"/>
  <c r="AQ26" i="192"/>
  <c r="AX28" i="192"/>
  <c r="AX24" i="192"/>
  <c r="AX27" i="192"/>
  <c r="AX25" i="192"/>
  <c r="AX29" i="192"/>
  <c r="AX26" i="192"/>
  <c r="AR24" i="192"/>
  <c r="AY29" i="192"/>
  <c r="AY26" i="192"/>
  <c r="AY28" i="192"/>
  <c r="AY25" i="192"/>
  <c r="AY30" i="192"/>
  <c r="AY27" i="192"/>
  <c r="AY24" i="192"/>
  <c r="F7" i="182"/>
  <c r="F9" i="182"/>
  <c r="AC88" i="192"/>
  <c r="AC86" i="192"/>
  <c r="AC84" i="192"/>
  <c r="AC87" i="192"/>
  <c r="AC89" i="192"/>
  <c r="AC85" i="192"/>
  <c r="AD68" i="192"/>
  <c r="AD90" i="192"/>
  <c r="AD86" i="192"/>
  <c r="AD85" i="192"/>
  <c r="AD87" i="192"/>
  <c r="AD89" i="192"/>
  <c r="AD88" i="192"/>
  <c r="AD84" i="192"/>
  <c r="F22" i="182"/>
  <c r="F20" i="182"/>
  <c r="F8" i="182"/>
  <c r="F21" i="182"/>
  <c r="V76" i="192"/>
  <c r="V87" i="192"/>
  <c r="V86" i="192"/>
  <c r="V84" i="192"/>
  <c r="V88" i="192"/>
  <c r="V89" i="192"/>
  <c r="V85" i="192"/>
  <c r="W74" i="192"/>
  <c r="W89" i="192"/>
  <c r="W85" i="192"/>
  <c r="W86" i="192"/>
  <c r="W88" i="192"/>
  <c r="W84" i="192"/>
  <c r="W90" i="192"/>
  <c r="W87" i="192"/>
  <c r="F4" i="182"/>
  <c r="F15" i="182"/>
  <c r="F10" i="182"/>
  <c r="F11" i="182"/>
  <c r="F26" i="182"/>
  <c r="F12" i="182"/>
  <c r="F17" i="182"/>
  <c r="F19" i="182"/>
  <c r="F31" i="182"/>
  <c r="F14" i="182"/>
  <c r="F13" i="182"/>
  <c r="F5" i="182"/>
  <c r="P80" i="192"/>
  <c r="P89" i="192"/>
  <c r="P85" i="192"/>
  <c r="P86" i="192"/>
  <c r="P84" i="192"/>
  <c r="P90" i="192"/>
  <c r="P87" i="192"/>
  <c r="P88" i="192"/>
  <c r="O79" i="192"/>
  <c r="O86" i="192"/>
  <c r="O89" i="192"/>
  <c r="O85" i="192"/>
  <c r="O88" i="192"/>
  <c r="O84" i="192"/>
  <c r="O87" i="192"/>
  <c r="AC69" i="192"/>
  <c r="AC54" i="192"/>
  <c r="AD64" i="192"/>
  <c r="BE5" i="192"/>
  <c r="BE8" i="192"/>
  <c r="AR4" i="192"/>
  <c r="AR6" i="192"/>
  <c r="AR5" i="192"/>
  <c r="AQ4" i="192"/>
  <c r="AQ9" i="192"/>
  <c r="AJ55" i="192"/>
  <c r="AJ54" i="192"/>
  <c r="AK59" i="192"/>
  <c r="AK54" i="192"/>
  <c r="AJ57" i="192"/>
  <c r="AJ64" i="192"/>
  <c r="AD59" i="192"/>
  <c r="AD54" i="192"/>
  <c r="AD55" i="192"/>
  <c r="AD56" i="192"/>
  <c r="AD57" i="192"/>
  <c r="AD60" i="192"/>
  <c r="AD65" i="192"/>
  <c r="AD58" i="192"/>
  <c r="AD47" i="192"/>
  <c r="AD15" i="192"/>
  <c r="AD20" i="192"/>
  <c r="AD16" i="192"/>
  <c r="W59" i="192"/>
  <c r="V15" i="192"/>
  <c r="P64" i="192"/>
  <c r="P69" i="192"/>
  <c r="P78" i="192"/>
  <c r="O69" i="192"/>
  <c r="O55" i="192"/>
  <c r="O56" i="192"/>
  <c r="O59" i="192"/>
  <c r="O67" i="192"/>
  <c r="O74" i="192"/>
  <c r="O54" i="192"/>
  <c r="O58" i="192"/>
  <c r="O64" i="192"/>
  <c r="O65" i="192"/>
  <c r="O68" i="192"/>
  <c r="O45" i="192"/>
  <c r="O34" i="192"/>
  <c r="AJ39" i="192"/>
  <c r="AC49" i="192"/>
  <c r="P55" i="192"/>
  <c r="P58" i="192"/>
  <c r="P68" i="192"/>
  <c r="P67" i="192"/>
  <c r="P70" i="192"/>
  <c r="P66" i="192"/>
  <c r="P75" i="192"/>
  <c r="P54" i="192"/>
  <c r="O77" i="192"/>
  <c r="P57" i="192"/>
  <c r="P59" i="192"/>
  <c r="W75" i="192"/>
  <c r="W55" i="192"/>
  <c r="W57" i="192"/>
  <c r="W64" i="192"/>
  <c r="AC64" i="192"/>
  <c r="AR76" i="192"/>
  <c r="AR54" i="192"/>
  <c r="AR60" i="192"/>
  <c r="AR55" i="192"/>
  <c r="BE4" i="192"/>
  <c r="AQ18" i="192"/>
  <c r="BF35" i="192"/>
  <c r="AQ7" i="192"/>
  <c r="AQ15" i="192"/>
  <c r="AC47" i="192"/>
  <c r="E81" i="192"/>
  <c r="BE6" i="192"/>
  <c r="AD25" i="192"/>
  <c r="AJ29" i="192"/>
  <c r="AC46" i="192"/>
  <c r="AC9" i="192"/>
  <c r="AC4" i="192"/>
  <c r="AC5" i="192"/>
  <c r="AQ19" i="192"/>
  <c r="AK36" i="192"/>
  <c r="W40" i="192"/>
  <c r="BE19" i="192"/>
  <c r="BF38" i="192"/>
  <c r="BE24" i="192"/>
  <c r="BE27" i="192"/>
  <c r="BE25" i="192"/>
  <c r="BE29" i="192"/>
  <c r="BE26" i="192"/>
  <c r="BE45" i="192"/>
  <c r="BE47" i="192"/>
  <c r="BE44" i="192"/>
  <c r="BE48" i="192"/>
  <c r="BE46" i="192"/>
  <c r="BF47" i="192"/>
  <c r="BF36" i="192"/>
  <c r="BF34" i="192"/>
  <c r="F81" i="192"/>
  <c r="BF68" i="192"/>
  <c r="BF70" i="192"/>
  <c r="AQ44" i="192"/>
  <c r="AQ46" i="192"/>
  <c r="AQ47" i="192"/>
  <c r="AQ45" i="192"/>
  <c r="AQ49" i="192"/>
  <c r="AR45" i="192"/>
  <c r="AR48" i="192"/>
  <c r="AQ54" i="192"/>
  <c r="AQ56" i="192"/>
  <c r="AQ64" i="192"/>
  <c r="AQ58" i="192"/>
  <c r="AQ55" i="192"/>
  <c r="AQ76" i="192"/>
  <c r="AQ65" i="192"/>
  <c r="AQ74" i="192"/>
  <c r="AQ81" i="192" s="1"/>
  <c r="AQ68" i="192"/>
  <c r="AQ78" i="192"/>
  <c r="AQ66" i="192"/>
  <c r="AQ67" i="192"/>
  <c r="AQ69" i="192"/>
  <c r="AQ75" i="192"/>
  <c r="AR67" i="192"/>
  <c r="AR74" i="192"/>
  <c r="AQ27" i="192"/>
  <c r="AQ29" i="192"/>
  <c r="AQ25" i="192"/>
  <c r="AQ24" i="192"/>
  <c r="AQ28" i="192"/>
  <c r="AR35" i="192"/>
  <c r="AR34" i="192"/>
  <c r="AR40" i="192"/>
  <c r="AR36" i="192"/>
  <c r="AK15" i="192"/>
  <c r="AK14" i="192"/>
  <c r="AK17" i="192"/>
  <c r="AK16" i="192"/>
  <c r="AK19" i="192"/>
  <c r="AK20" i="192"/>
  <c r="AJ24" i="192"/>
  <c r="AJ25" i="192"/>
  <c r="AJ26" i="192"/>
  <c r="AJ28" i="192"/>
  <c r="AK30" i="192"/>
  <c r="AJ44" i="192"/>
  <c r="AJ45" i="192"/>
  <c r="AJ46" i="192"/>
  <c r="AK50" i="192"/>
  <c r="AC26" i="192"/>
  <c r="AC29" i="192"/>
  <c r="AC25" i="192"/>
  <c r="AC27" i="192"/>
  <c r="AC28" i="192"/>
  <c r="AD26" i="192"/>
  <c r="AD27" i="192"/>
  <c r="AD29" i="192"/>
  <c r="AD24" i="192"/>
  <c r="AC14" i="192"/>
  <c r="AC16" i="192"/>
  <c r="AC17" i="192"/>
  <c r="AC19" i="192"/>
  <c r="AC18" i="192"/>
  <c r="AD17" i="192"/>
  <c r="AD19" i="192"/>
  <c r="AD18" i="192"/>
  <c r="AJ59" i="192"/>
  <c r="AJ58" i="192"/>
  <c r="AJ66" i="192"/>
  <c r="AJ68" i="192"/>
  <c r="AJ76" i="192"/>
  <c r="AJ77" i="192"/>
  <c r="AJ79" i="192"/>
  <c r="AJ75" i="192"/>
  <c r="AJ67" i="192"/>
  <c r="AJ69" i="192"/>
  <c r="AK68" i="192"/>
  <c r="AK69" i="192"/>
  <c r="AK74" i="192"/>
  <c r="AK75" i="192"/>
  <c r="AK77" i="192"/>
  <c r="AK65" i="192"/>
  <c r="F71" i="192"/>
  <c r="AJ34" i="192"/>
  <c r="AK34" i="192"/>
  <c r="AK38" i="192"/>
  <c r="AK39" i="192"/>
  <c r="AK35" i="192"/>
  <c r="AJ7" i="192"/>
  <c r="AJ5" i="192"/>
  <c r="AK8" i="192"/>
  <c r="AD67" i="192"/>
  <c r="AD66" i="192"/>
  <c r="AD69" i="192"/>
  <c r="AD70" i="192"/>
  <c r="AD77" i="192"/>
  <c r="AD75" i="192"/>
  <c r="AD76" i="192"/>
  <c r="AD74" i="192"/>
  <c r="AD78" i="192"/>
  <c r="V24" i="192"/>
  <c r="E31" i="192"/>
  <c r="W25" i="192"/>
  <c r="W30" i="192"/>
  <c r="W28" i="192"/>
  <c r="AC44" i="192"/>
  <c r="AC45" i="192"/>
  <c r="AD44" i="192"/>
  <c r="AD45" i="192"/>
  <c r="AD48" i="192"/>
  <c r="V16" i="192"/>
  <c r="V19" i="192"/>
  <c r="V17" i="192"/>
  <c r="W14" i="192"/>
  <c r="W16" i="192"/>
  <c r="W18" i="192"/>
  <c r="AD34" i="192"/>
  <c r="AD37" i="192"/>
  <c r="AD40" i="192"/>
  <c r="V44" i="192"/>
  <c r="V47" i="192"/>
  <c r="V46" i="192"/>
  <c r="V48" i="192"/>
  <c r="V49" i="192"/>
  <c r="W45" i="192"/>
  <c r="W46" i="192"/>
  <c r="V58" i="192"/>
  <c r="V57" i="192"/>
  <c r="V67" i="192"/>
  <c r="V75" i="192"/>
  <c r="V64" i="192"/>
  <c r="E41" i="192"/>
  <c r="W37" i="192"/>
  <c r="F11" i="192"/>
  <c r="AC6" i="192"/>
  <c r="AC8" i="192"/>
  <c r="V78" i="192"/>
  <c r="W65" i="192"/>
  <c r="W70" i="192"/>
  <c r="W58" i="192"/>
  <c r="V9" i="192"/>
  <c r="W4" i="192"/>
  <c r="W6" i="192"/>
  <c r="W10" i="192"/>
  <c r="P15" i="192"/>
  <c r="P16" i="192"/>
  <c r="O24" i="192"/>
  <c r="O27" i="192"/>
  <c r="O25" i="192"/>
  <c r="O28" i="192"/>
  <c r="O26" i="192"/>
  <c r="O46" i="192"/>
  <c r="O48" i="192"/>
  <c r="O47" i="192"/>
  <c r="O49" i="192"/>
  <c r="AK9" i="192"/>
  <c r="F21" i="192"/>
  <c r="C31" i="192"/>
  <c r="G29" i="192" s="1"/>
  <c r="F51" i="192"/>
  <c r="E61" i="192"/>
  <c r="AC76" i="192"/>
  <c r="AJ74" i="192"/>
  <c r="AQ79" i="192"/>
  <c r="BE74" i="192"/>
  <c r="BF60" i="192"/>
  <c r="C21" i="192"/>
  <c r="G19" i="192" s="1"/>
  <c r="AK6" i="192"/>
  <c r="W9" i="192"/>
  <c r="AR9" i="192"/>
  <c r="AR10" i="192"/>
  <c r="W19" i="192"/>
  <c r="P27" i="192"/>
  <c r="AD28" i="192"/>
  <c r="AR30" i="192"/>
  <c r="AJ37" i="192"/>
  <c r="C51" i="192"/>
  <c r="G44" i="192" s="1"/>
  <c r="AR47" i="192"/>
  <c r="AK48" i="192"/>
  <c r="AR49" i="192"/>
  <c r="BF50" i="192"/>
  <c r="D71" i="192"/>
  <c r="AD79" i="192"/>
  <c r="AD80" i="192"/>
  <c r="W7" i="192"/>
  <c r="AR7" i="192"/>
  <c r="AQ8" i="192"/>
  <c r="E11" i="192"/>
  <c r="AJ4" i="192"/>
  <c r="P6" i="192"/>
  <c r="AQ6" i="192"/>
  <c r="AC7" i="192"/>
  <c r="BE7" i="192"/>
  <c r="BE11" i="192" s="1"/>
  <c r="BF15" i="192"/>
  <c r="AR17" i="192"/>
  <c r="AR19" i="192"/>
  <c r="W20" i="192"/>
  <c r="F31" i="192"/>
  <c r="W24" i="192"/>
  <c r="P25" i="192"/>
  <c r="D31" i="192"/>
  <c r="H30" i="192" s="1"/>
  <c r="P26" i="192"/>
  <c r="AK26" i="192"/>
  <c r="W27" i="192"/>
  <c r="AK27" i="192"/>
  <c r="P28" i="192"/>
  <c r="W29" i="192"/>
  <c r="F41" i="192"/>
  <c r="AJ35" i="192"/>
  <c r="AJ36" i="192"/>
  <c r="V37" i="192"/>
  <c r="AR37" i="192"/>
  <c r="AR38" i="192"/>
  <c r="AK40" i="192"/>
  <c r="D51" i="192"/>
  <c r="H50" i="192" s="1"/>
  <c r="AR46" i="192"/>
  <c r="AK80" i="192"/>
  <c r="D81" i="192"/>
  <c r="P76" i="192"/>
  <c r="O76" i="192"/>
  <c r="O78" i="192"/>
  <c r="C81" i="192"/>
  <c r="O75" i="192"/>
  <c r="O35" i="192"/>
  <c r="C41" i="192"/>
  <c r="G34" i="192" s="1"/>
  <c r="O37" i="192"/>
  <c r="P34" i="192"/>
  <c r="P35" i="192"/>
  <c r="P38" i="192"/>
  <c r="P40" i="192"/>
  <c r="P36" i="192"/>
  <c r="P37" i="192"/>
  <c r="D41" i="192"/>
  <c r="H38" i="192" s="1"/>
  <c r="D61" i="192"/>
  <c r="C61" i="192"/>
  <c r="P4" i="192"/>
  <c r="P8" i="192"/>
  <c r="P9" i="192"/>
  <c r="D11" i="192"/>
  <c r="H8" i="192" s="1"/>
  <c r="P5" i="192"/>
  <c r="P7" i="192"/>
  <c r="C11" i="192"/>
  <c r="O5" i="192"/>
  <c r="E71" i="192"/>
  <c r="C71" i="192"/>
  <c r="AD6" i="192"/>
  <c r="AD9" i="192"/>
  <c r="AJ19" i="192"/>
  <c r="AJ17" i="192"/>
  <c r="BF26" i="192"/>
  <c r="V35" i="192"/>
  <c r="AQ38" i="192"/>
  <c r="AC38" i="192"/>
  <c r="AC37" i="192"/>
  <c r="AC35" i="192"/>
  <c r="P50" i="192"/>
  <c r="BE56" i="192"/>
  <c r="BE66" i="192"/>
  <c r="BE69" i="192"/>
  <c r="BF79" i="192"/>
  <c r="V77" i="192"/>
  <c r="V54" i="192"/>
  <c r="V65" i="192"/>
  <c r="AR75" i="192"/>
  <c r="AR80" i="192"/>
  <c r="AR78" i="192"/>
  <c r="AR69" i="192"/>
  <c r="AR77" i="192"/>
  <c r="AR68" i="192"/>
  <c r="AD4" i="192"/>
  <c r="AD5" i="192"/>
  <c r="BF5" i="192"/>
  <c r="BF6" i="192"/>
  <c r="AD7" i="192"/>
  <c r="BF7" i="192"/>
  <c r="AD8" i="192"/>
  <c r="BF8" i="192"/>
  <c r="D21" i="192"/>
  <c r="P19" i="192"/>
  <c r="P18" i="192"/>
  <c r="V25" i="192"/>
  <c r="V28" i="192"/>
  <c r="BF30" i="192"/>
  <c r="V34" i="192"/>
  <c r="V38" i="192"/>
  <c r="AC39" i="192"/>
  <c r="AD39" i="192"/>
  <c r="AD36" i="192"/>
  <c r="BE39" i="192"/>
  <c r="BE38" i="192"/>
  <c r="BE37" i="192"/>
  <c r="BE36" i="192"/>
  <c r="BE35" i="192"/>
  <c r="E51" i="192"/>
  <c r="AK49" i="192"/>
  <c r="W50" i="192"/>
  <c r="AC56" i="192"/>
  <c r="BF56" i="192"/>
  <c r="AR64" i="192"/>
  <c r="AC65" i="192"/>
  <c r="BE65" i="192"/>
  <c r="V68" i="192"/>
  <c r="BF69" i="192"/>
  <c r="BE77" i="192"/>
  <c r="AC79" i="192"/>
  <c r="W76" i="192"/>
  <c r="W80" i="192"/>
  <c r="W79" i="192"/>
  <c r="W77" i="192"/>
  <c r="W68" i="192"/>
  <c r="W67" i="192"/>
  <c r="W66" i="192"/>
  <c r="O4" i="192"/>
  <c r="O6" i="192"/>
  <c r="AJ6" i="192"/>
  <c r="O7" i="192"/>
  <c r="O8" i="192"/>
  <c r="AJ9" i="192"/>
  <c r="E21" i="192"/>
  <c r="V14" i="192"/>
  <c r="AQ14" i="192"/>
  <c r="W15" i="192"/>
  <c r="AR15" i="192"/>
  <c r="BE16" i="192"/>
  <c r="P17" i="192"/>
  <c r="AR18" i="192"/>
  <c r="AR20" i="192"/>
  <c r="BF29" i="192"/>
  <c r="W34" i="192"/>
  <c r="AQ34" i="192"/>
  <c r="AD35" i="192"/>
  <c r="O36" i="192"/>
  <c r="AQ37" i="192"/>
  <c r="W38" i="192"/>
  <c r="BF40" i="192"/>
  <c r="BF39" i="192"/>
  <c r="AR44" i="192"/>
  <c r="AK47" i="192"/>
  <c r="P48" i="192"/>
  <c r="P49" i="192"/>
  <c r="AJ47" i="192"/>
  <c r="AJ49" i="192"/>
  <c r="BE54" i="192"/>
  <c r="AC55" i="192"/>
  <c r="BE55" i="192"/>
  <c r="V59" i="192"/>
  <c r="W60" i="192"/>
  <c r="BF65" i="192"/>
  <c r="BE68" i="192"/>
  <c r="V74" i="192"/>
  <c r="BF77" i="192"/>
  <c r="AK78" i="192"/>
  <c r="AK76" i="192"/>
  <c r="AK64" i="192"/>
  <c r="AK60" i="192"/>
  <c r="AK55" i="192"/>
  <c r="AK79" i="192"/>
  <c r="AK70" i="192"/>
  <c r="AK58" i="192"/>
  <c r="AK57" i="192"/>
  <c r="AK56" i="192"/>
  <c r="BF10" i="192"/>
  <c r="BF9" i="192"/>
  <c r="O16" i="192"/>
  <c r="V7" i="192"/>
  <c r="V8" i="192"/>
  <c r="BF14" i="192"/>
  <c r="AJ16" i="192"/>
  <c r="BF18" i="192"/>
  <c r="AR25" i="192"/>
  <c r="AR29" i="192"/>
  <c r="AR28" i="192"/>
  <c r="AR27" i="192"/>
  <c r="AR26" i="192"/>
  <c r="W36" i="192"/>
  <c r="P46" i="192"/>
  <c r="W47" i="192"/>
  <c r="W48" i="192"/>
  <c r="W49" i="192"/>
  <c r="AR57" i="192"/>
  <c r="BE59" i="192"/>
  <c r="V66" i="192"/>
  <c r="AC67" i="192"/>
  <c r="V69" i="192"/>
  <c r="AC74" i="192"/>
  <c r="W78" i="192"/>
  <c r="AK4" i="192"/>
  <c r="AK5" i="192"/>
  <c r="AQ36" i="192"/>
  <c r="BF78" i="192"/>
  <c r="BF75" i="192"/>
  <c r="BF66" i="192"/>
  <c r="BF57" i="192"/>
  <c r="V4" i="192"/>
  <c r="V5" i="192"/>
  <c r="W8" i="192"/>
  <c r="AK10" i="192"/>
  <c r="O15" i="192"/>
  <c r="AJ15" i="192"/>
  <c r="BF17" i="192"/>
  <c r="AJ18" i="192"/>
  <c r="O19" i="192"/>
  <c r="P20" i="192"/>
  <c r="BF24" i="192"/>
  <c r="BF27" i="192"/>
  <c r="O38" i="192"/>
  <c r="V39" i="192"/>
  <c r="AQ39" i="192"/>
  <c r="P45" i="192"/>
  <c r="AK45" i="192"/>
  <c r="AD49" i="192"/>
  <c r="AD46" i="192"/>
  <c r="BF48" i="192"/>
  <c r="BF46" i="192"/>
  <c r="BF45" i="192"/>
  <c r="BF44" i="192"/>
  <c r="V56" i="192"/>
  <c r="AR56" i="192"/>
  <c r="AC58" i="192"/>
  <c r="BF58" i="192"/>
  <c r="BF59" i="192"/>
  <c r="AR66" i="192"/>
  <c r="BF67" i="192"/>
  <c r="BF74" i="192"/>
  <c r="BF76" i="192"/>
  <c r="AR79" i="192"/>
  <c r="BF80" i="192"/>
  <c r="BE14" i="192"/>
  <c r="BE15" i="192"/>
  <c r="BE79" i="192"/>
  <c r="BE76" i="192"/>
  <c r="BE67" i="192"/>
  <c r="BE58" i="192"/>
  <c r="BE78" i="192"/>
  <c r="BE75" i="192"/>
  <c r="BE18" i="192"/>
  <c r="BF25" i="192"/>
  <c r="V27" i="192"/>
  <c r="V26" i="192"/>
  <c r="AC34" i="192"/>
  <c r="AC77" i="192"/>
  <c r="AC68" i="192"/>
  <c r="AC59" i="192"/>
  <c r="AC75" i="192"/>
  <c r="O14" i="192"/>
  <c r="AJ14" i="192"/>
  <c r="O18" i="192"/>
  <c r="P29" i="192"/>
  <c r="P24" i="192"/>
  <c r="AK28" i="192"/>
  <c r="AK25" i="192"/>
  <c r="AK24" i="192"/>
  <c r="AC36" i="192"/>
  <c r="W39" i="192"/>
  <c r="P44" i="192"/>
  <c r="AK44" i="192"/>
  <c r="F61" i="192"/>
  <c r="V55" i="192"/>
  <c r="AC57" i="192"/>
  <c r="BE57" i="192"/>
  <c r="AR65" i="192"/>
  <c r="AC66" i="192"/>
  <c r="AR70" i="192"/>
  <c r="AC78" i="192"/>
  <c r="V79" i="192"/>
  <c r="P79" i="192"/>
  <c r="P77" i="192"/>
  <c r="P74" i="192"/>
  <c r="P65" i="192"/>
  <c r="P56" i="192"/>
  <c r="AJ56" i="192"/>
  <c r="AJ61" i="192" s="1"/>
  <c r="O57" i="192"/>
  <c r="AJ65" i="192"/>
  <c r="AJ71" i="192" s="1"/>
  <c r="O66" i="192"/>
  <c r="J32" i="190"/>
  <c r="J22" i="190"/>
  <c r="J12" i="190"/>
  <c r="J2" i="190"/>
  <c r="AX11" i="192" l="1"/>
  <c r="AX41" i="192"/>
  <c r="AD91" i="192"/>
  <c r="AX51" i="192"/>
  <c r="AY51" i="192"/>
  <c r="AY11" i="192"/>
  <c r="AY41" i="192"/>
  <c r="AK91" i="192"/>
  <c r="BF91" i="192"/>
  <c r="AX91" i="192"/>
  <c r="AX61" i="192"/>
  <c r="AX71" i="192"/>
  <c r="AQ91" i="192"/>
  <c r="AX81" i="192"/>
  <c r="AY81" i="192"/>
  <c r="AR91" i="192"/>
  <c r="AY91" i="192"/>
  <c r="AY71" i="192"/>
  <c r="AR61" i="192"/>
  <c r="AX21" i="192"/>
  <c r="AY21" i="192"/>
  <c r="AX31" i="192"/>
  <c r="AY31" i="192"/>
  <c r="AQ61" i="192"/>
  <c r="AQ11" i="192"/>
  <c r="AC91" i="192"/>
  <c r="AD61" i="192"/>
  <c r="V91" i="192"/>
  <c r="W91" i="192"/>
  <c r="O91" i="192"/>
  <c r="H78" i="192"/>
  <c r="H86" i="192"/>
  <c r="H84" i="192"/>
  <c r="H87" i="192"/>
  <c r="H88" i="192"/>
  <c r="H90" i="192"/>
  <c r="H89" i="192"/>
  <c r="H85" i="192"/>
  <c r="P91" i="192"/>
  <c r="G74" i="192"/>
  <c r="G86" i="192"/>
  <c r="G85" i="192"/>
  <c r="G89" i="192"/>
  <c r="G88" i="192"/>
  <c r="G84" i="192"/>
  <c r="G87" i="192"/>
  <c r="C5" i="183"/>
  <c r="C15" i="183"/>
  <c r="C9" i="183"/>
  <c r="C16" i="183"/>
  <c r="C11" i="183"/>
  <c r="C13" i="183"/>
  <c r="C19" i="183"/>
  <c r="C14" i="183"/>
  <c r="C6" i="183"/>
  <c r="C12" i="183"/>
  <c r="C10" i="183"/>
  <c r="C4" i="183"/>
  <c r="C17" i="183"/>
  <c r="C18" i="183"/>
  <c r="C8" i="183"/>
  <c r="C7" i="183"/>
  <c r="BE31" i="192"/>
  <c r="AQ51" i="192"/>
  <c r="AR11" i="192"/>
  <c r="AK41" i="192"/>
  <c r="AJ31" i="192"/>
  <c r="AK21" i="192"/>
  <c r="AD81" i="192"/>
  <c r="AD71" i="192"/>
  <c r="AC51" i="192"/>
  <c r="AC31" i="192"/>
  <c r="AC21" i="192"/>
  <c r="P61" i="192"/>
  <c r="P71" i="192"/>
  <c r="O61" i="192"/>
  <c r="O81" i="192"/>
  <c r="O71" i="192"/>
  <c r="O51" i="192"/>
  <c r="V21" i="192"/>
  <c r="AQ31" i="192"/>
  <c r="H24" i="192"/>
  <c r="G46" i="192"/>
  <c r="G49" i="192"/>
  <c r="W61" i="192"/>
  <c r="AR81" i="192"/>
  <c r="W11" i="192"/>
  <c r="G66" i="192"/>
  <c r="W21" i="192"/>
  <c r="AR51" i="192"/>
  <c r="AQ21" i="192"/>
  <c r="H28" i="192"/>
  <c r="AR21" i="192"/>
  <c r="G27" i="192"/>
  <c r="H9" i="192"/>
  <c r="AJ81" i="192"/>
  <c r="AD21" i="192"/>
  <c r="AJ51" i="192"/>
  <c r="G28" i="192"/>
  <c r="G26" i="192"/>
  <c r="BE51" i="192"/>
  <c r="BF51" i="192"/>
  <c r="BF41" i="192"/>
  <c r="BE81" i="192"/>
  <c r="G69" i="192"/>
  <c r="BF81" i="192"/>
  <c r="G45" i="192"/>
  <c r="AQ71" i="192"/>
  <c r="AR41" i="192"/>
  <c r="G18" i="192"/>
  <c r="G17" i="192"/>
  <c r="G15" i="192"/>
  <c r="G48" i="192"/>
  <c r="H29" i="192"/>
  <c r="H25" i="192"/>
  <c r="H27" i="192"/>
  <c r="AD31" i="192"/>
  <c r="H26" i="192"/>
  <c r="G16" i="192"/>
  <c r="G14" i="192"/>
  <c r="H59" i="192"/>
  <c r="AJ41" i="192"/>
  <c r="O31" i="192"/>
  <c r="G4" i="192"/>
  <c r="G8" i="192"/>
  <c r="G5" i="192"/>
  <c r="G9" i="192"/>
  <c r="G6" i="192"/>
  <c r="G7" i="192"/>
  <c r="G76" i="192"/>
  <c r="H64" i="192"/>
  <c r="W31" i="192"/>
  <c r="G47" i="192"/>
  <c r="AD51" i="192"/>
  <c r="G38" i="192"/>
  <c r="H39" i="192"/>
  <c r="V51" i="192"/>
  <c r="W51" i="192"/>
  <c r="H45" i="192"/>
  <c r="G78" i="192"/>
  <c r="G67" i="192"/>
  <c r="G68" i="192"/>
  <c r="G79" i="192"/>
  <c r="H40" i="192"/>
  <c r="H37" i="192"/>
  <c r="H36" i="192"/>
  <c r="H35" i="192"/>
  <c r="H34" i="192"/>
  <c r="AC11" i="192"/>
  <c r="V71" i="192"/>
  <c r="H70" i="192"/>
  <c r="H66" i="192"/>
  <c r="H57" i="192"/>
  <c r="H54" i="192"/>
  <c r="H65" i="192"/>
  <c r="H58" i="192"/>
  <c r="H76" i="192"/>
  <c r="H75" i="192"/>
  <c r="H55" i="192"/>
  <c r="H79" i="192"/>
  <c r="H67" i="192"/>
  <c r="H68" i="192"/>
  <c r="H69" i="192"/>
  <c r="H60" i="192"/>
  <c r="H56" i="192"/>
  <c r="H80" i="192"/>
  <c r="H74" i="192"/>
  <c r="H77" i="192"/>
  <c r="H5" i="192"/>
  <c r="H4" i="192"/>
  <c r="H7" i="192"/>
  <c r="H46" i="192"/>
  <c r="H48" i="192"/>
  <c r="H49" i="192"/>
  <c r="H47" i="192"/>
  <c r="H44" i="192"/>
  <c r="AK31" i="192"/>
  <c r="AK81" i="192"/>
  <c r="BF61" i="192"/>
  <c r="AD41" i="192"/>
  <c r="BF11" i="192"/>
  <c r="AK61" i="192"/>
  <c r="AJ11" i="192"/>
  <c r="W71" i="192"/>
  <c r="BE71" i="192"/>
  <c r="V31" i="192"/>
  <c r="BF31" i="192"/>
  <c r="AR31" i="192"/>
  <c r="BF71" i="192"/>
  <c r="P21" i="192"/>
  <c r="W81" i="192"/>
  <c r="AC71" i="192"/>
  <c r="BE41" i="192"/>
  <c r="P81" i="192"/>
  <c r="P31" i="192"/>
  <c r="O21" i="192"/>
  <c r="AK71" i="192"/>
  <c r="P41" i="192"/>
  <c r="G25" i="192"/>
  <c r="G24" i="192"/>
  <c r="G75" i="192"/>
  <c r="G65" i="192"/>
  <c r="G58" i="192"/>
  <c r="G56" i="192"/>
  <c r="G77" i="192"/>
  <c r="G64" i="192"/>
  <c r="G59" i="192"/>
  <c r="G57" i="192"/>
  <c r="G55" i="192"/>
  <c r="G54" i="192"/>
  <c r="O41" i="192"/>
  <c r="G39" i="192"/>
  <c r="G35" i="192"/>
  <c r="G37" i="192"/>
  <c r="G36" i="192"/>
  <c r="H10" i="192"/>
  <c r="H6" i="192"/>
  <c r="P11" i="192"/>
  <c r="AQ41" i="192"/>
  <c r="AK51" i="192"/>
  <c r="W41" i="192"/>
  <c r="O11" i="192"/>
  <c r="P51" i="192"/>
  <c r="AC41" i="192"/>
  <c r="AC81" i="192"/>
  <c r="BE61" i="192"/>
  <c r="AC61" i="192"/>
  <c r="H20" i="192"/>
  <c r="H16" i="192"/>
  <c r="H14" i="192"/>
  <c r="H17" i="192"/>
  <c r="H19" i="192"/>
  <c r="H18" i="192"/>
  <c r="H15" i="192"/>
  <c r="AJ21" i="192"/>
  <c r="V81" i="192"/>
  <c r="AD11" i="192"/>
  <c r="V61" i="192"/>
  <c r="AR71" i="192"/>
  <c r="BE21" i="192"/>
  <c r="V11" i="192"/>
  <c r="AK11" i="192"/>
  <c r="BF21" i="192"/>
  <c r="V41" i="192"/>
  <c r="G91" i="192" l="1"/>
  <c r="H91" i="192"/>
  <c r="G21" i="192"/>
  <c r="H31" i="192"/>
  <c r="G51" i="192"/>
  <c r="H81" i="192"/>
  <c r="G11" i="192"/>
  <c r="G31" i="192"/>
  <c r="H41" i="192"/>
  <c r="H71" i="192"/>
  <c r="G41" i="192"/>
  <c r="H11" i="192"/>
  <c r="G81" i="192"/>
  <c r="H61" i="192"/>
  <c r="H51" i="192"/>
  <c r="G71" i="192"/>
  <c r="H21" i="192"/>
  <c r="G61" i="192"/>
  <c r="F11" i="190" l="1"/>
  <c r="AG41" i="190"/>
  <c r="AF41" i="190"/>
  <c r="AG31" i="190"/>
  <c r="AF31" i="190"/>
  <c r="AG21" i="190"/>
  <c r="AF21" i="190"/>
  <c r="AI41" i="190"/>
  <c r="AH41" i="190"/>
  <c r="Z41" i="190"/>
  <c r="AD38" i="190" s="1"/>
  <c r="Y41" i="190"/>
  <c r="AC38" i="190" s="1"/>
  <c r="AB41" i="190"/>
  <c r="AA41" i="190"/>
  <c r="S41" i="190"/>
  <c r="W37" i="190" s="1"/>
  <c r="R41" i="190"/>
  <c r="V37" i="190" s="1"/>
  <c r="U41" i="190"/>
  <c r="T41" i="190"/>
  <c r="L41" i="190"/>
  <c r="P34" i="190" s="1"/>
  <c r="K41" i="190"/>
  <c r="O34" i="190" s="1"/>
  <c r="N41" i="190"/>
  <c r="M41" i="190"/>
  <c r="AI31" i="190"/>
  <c r="AH31" i="190"/>
  <c r="Z31" i="190"/>
  <c r="Y31" i="190"/>
  <c r="AC27" i="190" s="1"/>
  <c r="AB31" i="190"/>
  <c r="AA31" i="190"/>
  <c r="S31" i="190"/>
  <c r="W26" i="190" s="1"/>
  <c r="R31" i="190"/>
  <c r="V26" i="190" s="1"/>
  <c r="U31" i="190"/>
  <c r="T31" i="190"/>
  <c r="L31" i="190"/>
  <c r="P27" i="190" s="1"/>
  <c r="K31" i="190"/>
  <c r="O27" i="190" s="1"/>
  <c r="N31" i="190"/>
  <c r="M31" i="190"/>
  <c r="AI21" i="190"/>
  <c r="AH21" i="190"/>
  <c r="Z21" i="190"/>
  <c r="AD16" i="190" s="1"/>
  <c r="Y21" i="190"/>
  <c r="AC16" i="190" s="1"/>
  <c r="AB21" i="190"/>
  <c r="AA21" i="190"/>
  <c r="S21" i="190"/>
  <c r="W18" i="190" s="1"/>
  <c r="R21" i="190"/>
  <c r="V18" i="190" s="1"/>
  <c r="U21" i="190"/>
  <c r="T21" i="190"/>
  <c r="L21" i="190"/>
  <c r="P17" i="190" s="1"/>
  <c r="K21" i="190"/>
  <c r="O17" i="190" s="1"/>
  <c r="N21" i="190"/>
  <c r="M21" i="190"/>
  <c r="AG11" i="190"/>
  <c r="AF11" i="190"/>
  <c r="AI11" i="190"/>
  <c r="AH11" i="190"/>
  <c r="Z11" i="190"/>
  <c r="AD10" i="190" s="1"/>
  <c r="Y11" i="190"/>
  <c r="AC6" i="190" s="1"/>
  <c r="AB11" i="190"/>
  <c r="AA11" i="190"/>
  <c r="S11" i="190"/>
  <c r="W6" i="190" s="1"/>
  <c r="R11" i="190"/>
  <c r="V6" i="190" s="1"/>
  <c r="U11" i="190"/>
  <c r="T11" i="190"/>
  <c r="L11" i="190"/>
  <c r="P10" i="190" s="1"/>
  <c r="K11" i="190"/>
  <c r="O6" i="190" s="1"/>
  <c r="N11" i="190"/>
  <c r="M11" i="190"/>
  <c r="AK14" i="190" l="1"/>
  <c r="AR18" i="190"/>
  <c r="AR16" i="190"/>
  <c r="AR17" i="190"/>
  <c r="AR20" i="190"/>
  <c r="AR19" i="190"/>
  <c r="AR15" i="190"/>
  <c r="AR14" i="190"/>
  <c r="AJ24" i="190"/>
  <c r="AQ28" i="190"/>
  <c r="AQ24" i="190"/>
  <c r="AQ26" i="190"/>
  <c r="AQ27" i="190"/>
  <c r="AQ29" i="190"/>
  <c r="AQ25" i="190"/>
  <c r="AK25" i="190"/>
  <c r="AR28" i="190"/>
  <c r="AR24" i="190"/>
  <c r="AR27" i="190"/>
  <c r="AR26" i="190"/>
  <c r="AR30" i="190"/>
  <c r="AR29" i="190"/>
  <c r="AR25" i="190"/>
  <c r="AJ35" i="190"/>
  <c r="AQ38" i="190"/>
  <c r="AQ34" i="190"/>
  <c r="AQ37" i="190"/>
  <c r="AQ36" i="190"/>
  <c r="AQ39" i="190"/>
  <c r="AQ35" i="190"/>
  <c r="AK40" i="190"/>
  <c r="AR37" i="190"/>
  <c r="AR36" i="190"/>
  <c r="AR35" i="190"/>
  <c r="AR40" i="190"/>
  <c r="AR39" i="190"/>
  <c r="AR38" i="190"/>
  <c r="AR34" i="190"/>
  <c r="AK17" i="190"/>
  <c r="AJ15" i="190"/>
  <c r="AQ19" i="190"/>
  <c r="AQ15" i="190"/>
  <c r="AQ18" i="190"/>
  <c r="AQ14" i="190"/>
  <c r="AQ17" i="190"/>
  <c r="AQ16" i="190"/>
  <c r="AR7" i="190"/>
  <c r="AR6" i="190"/>
  <c r="AR8" i="190"/>
  <c r="AR5" i="190"/>
  <c r="AR4" i="190"/>
  <c r="AR10" i="190"/>
  <c r="AR9" i="190"/>
  <c r="AQ9" i="190"/>
  <c r="AQ7" i="190"/>
  <c r="AQ5" i="190"/>
  <c r="AQ8" i="190"/>
  <c r="AQ6" i="190"/>
  <c r="AQ4" i="190"/>
  <c r="AK4" i="190"/>
  <c r="P4" i="190"/>
  <c r="AJ36" i="190"/>
  <c r="AK38" i="190"/>
  <c r="AK37" i="190"/>
  <c r="AK36" i="190"/>
  <c r="AK34" i="190"/>
  <c r="AC9" i="190"/>
  <c r="AD9" i="190"/>
  <c r="AD6" i="190"/>
  <c r="AD18" i="190"/>
  <c r="AC24" i="190"/>
  <c r="AC34" i="190"/>
  <c r="AC35" i="190"/>
  <c r="AD34" i="190"/>
  <c r="V36" i="190"/>
  <c r="V39" i="190"/>
  <c r="W35" i="190"/>
  <c r="W34" i="190"/>
  <c r="V5" i="190"/>
  <c r="V4" i="190"/>
  <c r="W4" i="190"/>
  <c r="W30" i="190"/>
  <c r="V17" i="190"/>
  <c r="W14" i="190"/>
  <c r="O24" i="190"/>
  <c r="P29" i="190"/>
  <c r="P26" i="190"/>
  <c r="P25" i="190"/>
  <c r="P24" i="190"/>
  <c r="O14" i="190"/>
  <c r="P19" i="190"/>
  <c r="P16" i="190"/>
  <c r="P15" i="190"/>
  <c r="P14" i="190"/>
  <c r="O5" i="190"/>
  <c r="O4" i="190"/>
  <c r="P38" i="190"/>
  <c r="V16" i="190"/>
  <c r="W29" i="190"/>
  <c r="O29" i="190"/>
  <c r="W16" i="190"/>
  <c r="O26" i="190"/>
  <c r="W17" i="190"/>
  <c r="W5" i="190"/>
  <c r="W15" i="190"/>
  <c r="O25" i="190"/>
  <c r="AJ34" i="190"/>
  <c r="P9" i="190"/>
  <c r="W10" i="190"/>
  <c r="V15" i="190"/>
  <c r="AJ19" i="190"/>
  <c r="V35" i="190"/>
  <c r="AD40" i="190"/>
  <c r="O9" i="190"/>
  <c r="P8" i="190"/>
  <c r="V9" i="190"/>
  <c r="W9" i="190"/>
  <c r="V14" i="190"/>
  <c r="AJ18" i="190"/>
  <c r="P30" i="190"/>
  <c r="V34" i="190"/>
  <c r="AD39" i="190"/>
  <c r="V8" i="190"/>
  <c r="O7" i="190"/>
  <c r="V7" i="190"/>
  <c r="O16" i="190"/>
  <c r="W20" i="190"/>
  <c r="O28" i="190"/>
  <c r="AD36" i="190"/>
  <c r="AJ38" i="190"/>
  <c r="E41" i="190"/>
  <c r="O8" i="190"/>
  <c r="P7" i="190"/>
  <c r="W8" i="190"/>
  <c r="O19" i="190"/>
  <c r="AC39" i="190"/>
  <c r="AD37" i="190"/>
  <c r="AJ39" i="190"/>
  <c r="P6" i="190"/>
  <c r="W7" i="190"/>
  <c r="AK19" i="190"/>
  <c r="P28" i="190"/>
  <c r="V29" i="190"/>
  <c r="W39" i="190"/>
  <c r="AC37" i="190"/>
  <c r="F21" i="190"/>
  <c r="D41" i="190"/>
  <c r="H36" i="190" s="1"/>
  <c r="P5" i="190"/>
  <c r="AJ8" i="190"/>
  <c r="O15" i="190"/>
  <c r="W19" i="190"/>
  <c r="AK18" i="190"/>
  <c r="AK28" i="190"/>
  <c r="W36" i="190"/>
  <c r="AC36" i="190"/>
  <c r="AD35" i="190"/>
  <c r="AJ37" i="190"/>
  <c r="AK35" i="190"/>
  <c r="E11" i="190"/>
  <c r="AD25" i="190"/>
  <c r="AD26" i="190"/>
  <c r="AD28" i="190"/>
  <c r="AD29" i="190"/>
  <c r="O36" i="190"/>
  <c r="O37" i="190"/>
  <c r="O39" i="190"/>
  <c r="C41" i="190"/>
  <c r="G36" i="190" s="1"/>
  <c r="AC4" i="190"/>
  <c r="AC5" i="190"/>
  <c r="AC7" i="190"/>
  <c r="AC8" i="190"/>
  <c r="AJ27" i="190"/>
  <c r="AJ28" i="190"/>
  <c r="AJ5" i="190"/>
  <c r="AD17" i="190"/>
  <c r="V24" i="190"/>
  <c r="V25" i="190"/>
  <c r="V27" i="190"/>
  <c r="V28" i="190"/>
  <c r="AK24" i="190"/>
  <c r="P35" i="190"/>
  <c r="AK6" i="190"/>
  <c r="AK7" i="190"/>
  <c r="AK9" i="190"/>
  <c r="AK10" i="190"/>
  <c r="AC19" i="190"/>
  <c r="AC14" i="190"/>
  <c r="AC15" i="190"/>
  <c r="AJ4" i="190"/>
  <c r="AC25" i="190"/>
  <c r="AC26" i="190"/>
  <c r="AC28" i="190"/>
  <c r="AC29" i="190"/>
  <c r="AJ6" i="190"/>
  <c r="AJ7" i="190"/>
  <c r="AJ9" i="190"/>
  <c r="AD30" i="190"/>
  <c r="AJ29" i="190"/>
  <c r="P36" i="190"/>
  <c r="P37" i="190"/>
  <c r="P39" i="190"/>
  <c r="P40" i="190"/>
  <c r="AK8" i="190"/>
  <c r="AD27" i="190"/>
  <c r="AD19" i="190"/>
  <c r="AD20" i="190"/>
  <c r="AD14" i="190"/>
  <c r="AD15" i="190"/>
  <c r="AK26" i="190"/>
  <c r="AK27" i="190"/>
  <c r="AK29" i="190"/>
  <c r="AK30" i="190"/>
  <c r="AD4" i="190"/>
  <c r="AD5" i="190"/>
  <c r="AD7" i="190"/>
  <c r="AD8" i="190"/>
  <c r="AC18" i="190"/>
  <c r="AJ26" i="190"/>
  <c r="O38" i="190"/>
  <c r="AK5" i="190"/>
  <c r="AC17" i="190"/>
  <c r="W24" i="190"/>
  <c r="W25" i="190"/>
  <c r="W27" i="190"/>
  <c r="W28" i="190"/>
  <c r="AD24" i="190"/>
  <c r="AJ25" i="190"/>
  <c r="O35" i="190"/>
  <c r="AJ17" i="190"/>
  <c r="AK16" i="190"/>
  <c r="F31" i="190"/>
  <c r="P20" i="190"/>
  <c r="AJ16" i="190"/>
  <c r="AK15" i="190"/>
  <c r="W40" i="190"/>
  <c r="V38" i="190"/>
  <c r="W38" i="190"/>
  <c r="O18" i="190"/>
  <c r="P18" i="190"/>
  <c r="V19" i="190"/>
  <c r="AJ14" i="190"/>
  <c r="AK20" i="190"/>
  <c r="AK39" i="190"/>
  <c r="D11" i="190"/>
  <c r="H4" i="190" s="1"/>
  <c r="C31" i="190"/>
  <c r="G24" i="190" s="1"/>
  <c r="C21" i="190"/>
  <c r="G19" i="190" s="1"/>
  <c r="D21" i="190"/>
  <c r="H16" i="190" s="1"/>
  <c r="D31" i="190"/>
  <c r="H27" i="190" s="1"/>
  <c r="E31" i="190"/>
  <c r="F41" i="190"/>
  <c r="E21" i="190"/>
  <c r="C11" i="190"/>
  <c r="W21" i="190" l="1"/>
  <c r="AR41" i="190"/>
  <c r="W11" i="190"/>
  <c r="AQ41" i="190"/>
  <c r="AR31" i="190"/>
  <c r="AQ31" i="190"/>
  <c r="AR21" i="190"/>
  <c r="AQ21" i="190"/>
  <c r="AQ11" i="190"/>
  <c r="AR11" i="190"/>
  <c r="AK11" i="190"/>
  <c r="P21" i="190"/>
  <c r="V11" i="190"/>
  <c r="P31" i="190"/>
  <c r="O31" i="190"/>
  <c r="AJ41" i="190"/>
  <c r="AC11" i="190"/>
  <c r="AD11" i="190"/>
  <c r="AD41" i="190"/>
  <c r="W41" i="190"/>
  <c r="W31" i="190"/>
  <c r="H17" i="190"/>
  <c r="H19" i="190"/>
  <c r="H18" i="190"/>
  <c r="H14" i="190"/>
  <c r="G14" i="190"/>
  <c r="H37" i="190"/>
  <c r="H26" i="190"/>
  <c r="H40" i="190"/>
  <c r="H24" i="190"/>
  <c r="V31" i="190"/>
  <c r="AK41" i="190"/>
  <c r="AJ21" i="190"/>
  <c r="H35" i="190"/>
  <c r="V21" i="190"/>
  <c r="AD21" i="190"/>
  <c r="O11" i="190"/>
  <c r="H28" i="190"/>
  <c r="AC41" i="190"/>
  <c r="P11" i="190"/>
  <c r="V41" i="190"/>
  <c r="AJ31" i="190"/>
  <c r="H34" i="190"/>
  <c r="H10" i="190"/>
  <c r="H39" i="190"/>
  <c r="O21" i="190"/>
  <c r="G29" i="190"/>
  <c r="H38" i="190"/>
  <c r="G37" i="190"/>
  <c r="G39" i="190"/>
  <c r="G25" i="190"/>
  <c r="H5" i="190"/>
  <c r="P41" i="190"/>
  <c r="O41" i="190"/>
  <c r="G28" i="190"/>
  <c r="G34" i="190"/>
  <c r="G27" i="190"/>
  <c r="G35" i="190"/>
  <c r="AK21" i="190"/>
  <c r="AC21" i="190"/>
  <c r="G38" i="190"/>
  <c r="G26" i="190"/>
  <c r="AC31" i="190"/>
  <c r="AK31" i="190"/>
  <c r="H8" i="190"/>
  <c r="H30" i="190"/>
  <c r="H7" i="190"/>
  <c r="AJ11" i="190"/>
  <c r="H6" i="190"/>
  <c r="AD31" i="190"/>
  <c r="H9" i="190"/>
  <c r="H25" i="190"/>
  <c r="H29" i="190"/>
  <c r="G16" i="190"/>
  <c r="G18" i="190"/>
  <c r="H20" i="190"/>
  <c r="G17" i="190"/>
  <c r="H15" i="190"/>
  <c r="G15" i="190"/>
  <c r="G5" i="190"/>
  <c r="G9" i="190"/>
  <c r="G6" i="190"/>
  <c r="G7" i="190"/>
  <c r="G8" i="190"/>
  <c r="G4" i="190"/>
  <c r="H21" i="190" l="1"/>
  <c r="H31" i="190"/>
  <c r="H41" i="190"/>
  <c r="H11" i="190"/>
  <c r="G31" i="190"/>
  <c r="G41" i="190"/>
  <c r="G21" i="190"/>
  <c r="G11" i="190"/>
  <c r="AF4" i="196"/>
</calcChain>
</file>

<file path=xl/sharedStrings.xml><?xml version="1.0" encoding="utf-8"?>
<sst xmlns="http://schemas.openxmlformats.org/spreadsheetml/2006/main" count="1380" uniqueCount="236">
  <si>
    <t>Nom des joueurs
Player's Name</t>
  </si>
  <si>
    <t>Total des lancers
Total throws</t>
  </si>
  <si>
    <t>Total punitions
Total Penalties</t>
  </si>
  <si>
    <t>Total buts accordés
Total goals given</t>
  </si>
  <si>
    <t>Total des buts
Total goals</t>
  </si>
  <si>
    <t>% buts marqués
Goal Scored %</t>
  </si>
  <si>
    <t>% de lancers
Throws %</t>
  </si>
  <si>
    <t>Moyenne de lancers par buts
 marqués
Average Shots
per a Goal</t>
  </si>
  <si>
    <t>Alberta</t>
  </si>
  <si>
    <t>P</t>
  </si>
  <si>
    <t>B/G</t>
  </si>
  <si>
    <t>L/T</t>
  </si>
  <si>
    <t>%BM
GS%</t>
  </si>
  <si>
    <t>Vs</t>
  </si>
  <si>
    <t>British Columbia</t>
  </si>
  <si>
    <t>BA/
GG</t>
  </si>
  <si>
    <t>%L/
T%</t>
  </si>
  <si>
    <t>Medals Games</t>
  </si>
  <si>
    <t>Round Robin Games</t>
  </si>
  <si>
    <t>Own Goal</t>
  </si>
  <si>
    <t>Classement final / Final Ranking</t>
  </si>
  <si>
    <t>Hommes / Men</t>
  </si>
  <si>
    <t>Nova Scotia</t>
  </si>
  <si>
    <t>Femmes / Women</t>
  </si>
  <si>
    <t>Hre / Time</t>
  </si>
  <si>
    <t># Match</t>
  </si>
  <si>
    <t>M/W</t>
  </si>
  <si>
    <t>GYMNASE A / GYM A</t>
  </si>
  <si>
    <t>Résultats
Results</t>
  </si>
  <si>
    <t>GYMNASE B / GYM B</t>
  </si>
  <si>
    <t>M</t>
  </si>
  <si>
    <t>W</t>
  </si>
  <si>
    <t>Bronze Femmes / Women's Bronze</t>
  </si>
  <si>
    <t>Bronze Hommes / Men's Bronze</t>
  </si>
  <si>
    <t>Women</t>
  </si>
  <si>
    <t>Tournoi à la rounde / Round Robin</t>
  </si>
  <si>
    <t>Medals</t>
  </si>
  <si>
    <t>TOTAL</t>
  </si>
  <si>
    <t>Pool C</t>
  </si>
  <si>
    <t>Rank</t>
  </si>
  <si>
    <t>GF</t>
  </si>
  <si>
    <t>GA</t>
  </si>
  <si>
    <t>vs</t>
  </si>
  <si>
    <t>Men</t>
  </si>
  <si>
    <t>Pool A</t>
  </si>
  <si>
    <t>Pool B</t>
  </si>
  <si>
    <t>Horaire des Matchs / Games Schedule</t>
  </si>
  <si>
    <t>H1</t>
  </si>
  <si>
    <t>F1</t>
  </si>
  <si>
    <t>H2</t>
  </si>
  <si>
    <t>F2</t>
  </si>
  <si>
    <t>H3</t>
  </si>
  <si>
    <t>All Blacks (Ontario)</t>
  </si>
  <si>
    <t>F3</t>
  </si>
  <si>
    <t>H4</t>
  </si>
  <si>
    <t>F4</t>
  </si>
  <si>
    <t>H5</t>
  </si>
  <si>
    <t>H6</t>
  </si>
  <si>
    <t>H7</t>
  </si>
  <si>
    <t>H8</t>
  </si>
  <si>
    <t>#</t>
  </si>
  <si>
    <t>Semi finals</t>
  </si>
  <si>
    <t>Québec</t>
  </si>
  <si>
    <t>BP/GF</t>
  </si>
  <si>
    <t>BC/GA</t>
  </si>
  <si>
    <t>+ / -</t>
  </si>
  <si>
    <t>Pts</t>
  </si>
  <si>
    <t>S-F</t>
  </si>
  <si>
    <t xml:space="preserve">Équipe / Team : </t>
  </si>
  <si>
    <t>Game</t>
  </si>
  <si>
    <t>Semi-finals</t>
  </si>
  <si>
    <t>-</t>
  </si>
  <si>
    <t>Groupe A / Pool A</t>
  </si>
  <si>
    <t>Groupe C / Pool C</t>
  </si>
  <si>
    <t>Demi-finale Femmes / Women's Semi-final</t>
  </si>
  <si>
    <t>Demi-finale Hommes / Men's Semi-final</t>
  </si>
  <si>
    <t>Finale Femmes / Women's Final</t>
  </si>
  <si>
    <t>Finale Hommes / Men's Final</t>
  </si>
  <si>
    <t xml:space="preserve"> </t>
  </si>
  <si>
    <t>Titans</t>
  </si>
  <si>
    <t>Crown</t>
  </si>
  <si>
    <t>All Blacks</t>
  </si>
  <si>
    <t>Goon Squad</t>
  </si>
  <si>
    <t>B.C.</t>
  </si>
  <si>
    <t>Goon Squad (USA)</t>
  </si>
  <si>
    <t>Q-F</t>
  </si>
  <si>
    <t>Final</t>
  </si>
  <si>
    <t>Rankink</t>
  </si>
  <si>
    <t>Tournoi à la ronde / Round Robin</t>
  </si>
  <si>
    <t>British Columbia  vs  Alberta</t>
  </si>
  <si>
    <t>Bronze</t>
  </si>
  <si>
    <t>Statistiques du tournoi Invitation de goalball de Montréal 2019
2019 Montreal Open Goalball Tournament Statsistics</t>
  </si>
  <si>
    <t>Statistiques du tournoi Invitation de goalball de Montréal 2019
2019 Montreal Open Goalball Tournament Statsistics
MEILLEURS MARQUEURS / BEST SCORERS</t>
  </si>
  <si>
    <t>Statistiques du tournoi Invitation de goalball de Montréal 2019
2019 Montreal Open Goalball Tournament Statsistics
MEILLEURES MARQUEUSES / BEST SCORERS</t>
  </si>
  <si>
    <t>TOURNOI INVITATION DE GOALBALL DE MONTRÉAL 2019</t>
  </si>
  <si>
    <t>2019 MONTREAL OPEN GOALBALL TOURNAMENT</t>
  </si>
  <si>
    <t>Tournoi Invitation de goalball de Montréal 2019
2019 Montreal Open Goalball Tournament</t>
  </si>
  <si>
    <t>Dimanche 27 janvier 2019 - Sunday January 27th, 2019</t>
  </si>
  <si>
    <t>Samedi 26 janvier 2019 - Saturday January 26th, 2019</t>
  </si>
  <si>
    <t>Vendredi 25 janvier 2019 - Friday January 25th, 2019</t>
  </si>
  <si>
    <t>B. C.</t>
  </si>
  <si>
    <t>Brice Parker</t>
  </si>
  <si>
    <t>5</t>
  </si>
  <si>
    <t>Nader Ibrahim</t>
  </si>
  <si>
    <t>7</t>
  </si>
  <si>
    <t>Kyle Brunet</t>
  </si>
  <si>
    <t>2</t>
  </si>
  <si>
    <t>Brandon King</t>
  </si>
  <si>
    <t>3</t>
  </si>
  <si>
    <t>Nathan Taylor</t>
  </si>
  <si>
    <t>6</t>
  </si>
  <si>
    <t>Brendan Gaulin</t>
  </si>
  <si>
    <t>8</t>
  </si>
  <si>
    <t>Ahmad Zevidavi</t>
  </si>
  <si>
    <t>1</t>
  </si>
  <si>
    <t>John Tee</t>
  </si>
  <si>
    <t>Crown (California)</t>
  </si>
  <si>
    <t>Titans (New Jersey)</t>
  </si>
  <si>
    <t>DC Eagles</t>
  </si>
  <si>
    <t>Andy Jenks</t>
  </si>
  <si>
    <t>Cody Carmichael</t>
  </si>
  <si>
    <t>Calahan Young</t>
  </si>
  <si>
    <t>Matt Simpson</t>
  </si>
  <si>
    <t>John KUSKU</t>
  </si>
  <si>
    <t>Jordon Maine</t>
  </si>
  <si>
    <t>Josh Wellborn</t>
  </si>
  <si>
    <t>Oliver Pye</t>
  </si>
  <si>
    <t>Mason Smith</t>
  </si>
  <si>
    <t>Peter Parsons</t>
  </si>
  <si>
    <t>Omar Atim</t>
  </si>
  <si>
    <t>Kevin Orcel</t>
  </si>
  <si>
    <t>Christian King</t>
  </si>
  <si>
    <t>Aron Ghebreyohannes</t>
  </si>
  <si>
    <t>Blair Nesbitt</t>
  </si>
  <si>
    <t>4</t>
  </si>
  <si>
    <t>Aaron Prevost</t>
  </si>
  <si>
    <t>jeremy Capati</t>
  </si>
  <si>
    <t>Jason Capati</t>
  </si>
  <si>
    <t>Brandohn Gabbert</t>
  </si>
  <si>
    <t>Jerron Black</t>
  </si>
  <si>
    <t>Bruno Haché</t>
  </si>
  <si>
    <t>Simon Tremblay</t>
  </si>
  <si>
    <t>9</t>
  </si>
  <si>
    <t>Rakibul Karim</t>
  </si>
  <si>
    <t>Whitney Bogart</t>
  </si>
  <si>
    <t>Amy Burk</t>
  </si>
  <si>
    <t>Emma Reinke</t>
  </si>
  <si>
    <t>Gen Hart</t>
  </si>
  <si>
    <t>Tiana Knight</t>
  </si>
  <si>
    <t>Brieann Baldock</t>
  </si>
  <si>
    <t>Ruby Soliman</t>
  </si>
  <si>
    <t>Meghan Mahon</t>
  </si>
  <si>
    <t>Maryam Salehizadeh</t>
  </si>
  <si>
    <t>Haley Olinyk</t>
  </si>
  <si>
    <t>Amanda Pang</t>
  </si>
  <si>
    <t>Jennie Bovard</t>
  </si>
  <si>
    <t>Stephanie Berry</t>
  </si>
  <si>
    <t>Shams Hamad</t>
  </si>
  <si>
    <t>Justin Chen</t>
  </si>
  <si>
    <t>Amanda Provan</t>
  </si>
  <si>
    <t>H9</t>
  </si>
  <si>
    <t>British Columbia  vs  Québec</t>
  </si>
  <si>
    <t xml:space="preserve"> Nova Scotia  vs  Titans</t>
  </si>
  <si>
    <t>Goon Squad  vs  Crown</t>
  </si>
  <si>
    <t>Alberta  vs  DC Eagles</t>
  </si>
  <si>
    <t>All Blacks  vs  Nova Scotia</t>
  </si>
  <si>
    <t>Alberta  vs  British Columbia</t>
  </si>
  <si>
    <t>Nova Scotia  vs  All Blacks</t>
  </si>
  <si>
    <t>No Game</t>
  </si>
  <si>
    <t>Crown  vs  Titans</t>
  </si>
  <si>
    <t>British Columbia  vs  DC Eagles</t>
  </si>
  <si>
    <t>Alberta  vs  Québec</t>
  </si>
  <si>
    <t>Goon Squad  vs  All Blacks</t>
  </si>
  <si>
    <t>Alberta  vs  Nova Scotia</t>
  </si>
  <si>
    <t>All Blacks  vs  British Columbia</t>
  </si>
  <si>
    <t>Crown  vs  Nova Scotia</t>
  </si>
  <si>
    <t>Goon Squad  vs  Titans</t>
  </si>
  <si>
    <t>Crown  vs  All Blacks</t>
  </si>
  <si>
    <t>DC Eagles  vs  Québec</t>
  </si>
  <si>
    <t>Titans  vs  All Blacks</t>
  </si>
  <si>
    <t>Goon Squad  vs  Nova Scotia</t>
  </si>
  <si>
    <t>All Blacks  vs  Alberta</t>
  </si>
  <si>
    <t>British Columbia  vs  Nova Scotia</t>
  </si>
  <si>
    <t>John Courtney</t>
  </si>
  <si>
    <t>Melody Shih</t>
  </si>
  <si>
    <t>4 - 2</t>
  </si>
  <si>
    <t>9 - 8</t>
  </si>
  <si>
    <t>11 - 1</t>
  </si>
  <si>
    <t>7 - 3</t>
  </si>
  <si>
    <t>16 - 6</t>
  </si>
  <si>
    <t>10 - 7</t>
  </si>
  <si>
    <t>6 - 1</t>
  </si>
  <si>
    <t>8 - 4</t>
  </si>
  <si>
    <t>15 - 5</t>
  </si>
  <si>
    <t>6 - 5</t>
  </si>
  <si>
    <t>13 - 6</t>
  </si>
  <si>
    <t>5 - 2</t>
  </si>
  <si>
    <t>13 - 3</t>
  </si>
  <si>
    <t>12 - 2</t>
  </si>
  <si>
    <t>10 - 0</t>
  </si>
  <si>
    <t>6 - 3</t>
  </si>
  <si>
    <t>9 - 5</t>
  </si>
  <si>
    <t>11 - 9</t>
  </si>
  <si>
    <t>9  -  3</t>
  </si>
  <si>
    <t>3  -  6</t>
  </si>
  <si>
    <t>12  -  3</t>
  </si>
  <si>
    <t>7  -  2</t>
  </si>
  <si>
    <t>B.-C.</t>
  </si>
  <si>
    <t>Quarter finals</t>
  </si>
  <si>
    <t>Nova-Scotia</t>
  </si>
  <si>
    <t>D.C. Eagles</t>
  </si>
  <si>
    <t>14  -  10</t>
  </si>
  <si>
    <t>8  -  4</t>
  </si>
  <si>
    <t>Q-F Goon Squad  vs  Québec</t>
  </si>
  <si>
    <t>Q-F Crown  vs  D.C. Eagles</t>
  </si>
  <si>
    <t>Q-F British Columbia  vs  Titans</t>
  </si>
  <si>
    <t>Q-F Alberta  vs  Nova Scotia</t>
  </si>
  <si>
    <t>10  -  0</t>
  </si>
  <si>
    <t>4  -  2</t>
  </si>
  <si>
    <t>Nova Scotia  vs  British Columbia</t>
  </si>
  <si>
    <t>Alberta  vs  All Blacks</t>
  </si>
  <si>
    <t>Goon Squad  vs  Alberta</t>
  </si>
  <si>
    <t>7  -  1</t>
  </si>
  <si>
    <t>British Columbia  vs  Crown</t>
  </si>
  <si>
    <t>3  -  10</t>
  </si>
  <si>
    <t>2  -  7</t>
  </si>
  <si>
    <t>4  -  3</t>
  </si>
  <si>
    <t>4  -  10</t>
  </si>
  <si>
    <t>Gold</t>
  </si>
  <si>
    <t>Silver</t>
  </si>
  <si>
    <t>5  -  9</t>
  </si>
  <si>
    <t>D.C.Eagles</t>
  </si>
  <si>
    <t>Dernière mise à jour : 2019-01-27 15:30 MD</t>
  </si>
  <si>
    <t xml:space="preserve">Crown </t>
  </si>
  <si>
    <t>Rang
Rank</t>
  </si>
  <si>
    <r>
      <t>Équipe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</si>
</sst>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_);[Red]\(#,##0.00\ &quot;$&quot;\)"/>
    <numFmt numFmtId="165" formatCode="0.0"/>
    <numFmt numFmtId="166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Tahoma"/>
      <family val="2"/>
    </font>
    <font>
      <b/>
      <sz val="11"/>
      <name val="Calibri"/>
      <family val="2"/>
    </font>
    <font>
      <b/>
      <i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</cellStyleXfs>
  <cellXfs count="375">
    <xf numFmtId="0" fontId="0" fillId="0" borderId="0" xfId="0"/>
    <xf numFmtId="1" fontId="0" fillId="0" borderId="0" xfId="0" applyNumberFormat="1"/>
    <xf numFmtId="0" fontId="4" fillId="0" borderId="0" xfId="0" applyFont="1" applyFill="1" applyBorder="1" applyAlignment="1">
      <alignment horizontal="centerContinuous" vertical="top"/>
    </xf>
    <xf numFmtId="1" fontId="4" fillId="0" borderId="0" xfId="0" applyNumberFormat="1" applyFont="1" applyBorder="1" applyAlignment="1">
      <alignment horizontal="centerContinuous" vertical="top"/>
    </xf>
    <xf numFmtId="165" fontId="4" fillId="0" borderId="0" xfId="0" applyNumberFormat="1" applyFont="1" applyBorder="1" applyAlignment="1">
      <alignment horizontal="centerContinuous" vertical="top"/>
    </xf>
    <xf numFmtId="0" fontId="5" fillId="11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/>
    <xf numFmtId="0" fontId="0" fillId="0" borderId="0" xfId="0" applyFill="1"/>
    <xf numFmtId="0" fontId="20" fillId="17" borderId="21" xfId="0" applyFont="1" applyFill="1" applyBorder="1" applyAlignment="1">
      <alignment horizontal="centerContinuous" vertical="top"/>
    </xf>
    <xf numFmtId="0" fontId="4" fillId="17" borderId="21" xfId="0" applyFont="1" applyFill="1" applyBorder="1" applyAlignment="1">
      <alignment horizontal="centerContinuous" vertical="top"/>
    </xf>
    <xf numFmtId="1" fontId="4" fillId="17" borderId="19" xfId="0" applyNumberFormat="1" applyFont="1" applyFill="1" applyBorder="1" applyAlignment="1">
      <alignment horizontal="centerContinuous" vertical="top"/>
    </xf>
    <xf numFmtId="1" fontId="5" fillId="11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6" fontId="5" fillId="7" borderId="7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vertical="top"/>
    </xf>
    <xf numFmtId="0" fontId="5" fillId="7" borderId="7" xfId="0" applyFont="1" applyFill="1" applyBorder="1" applyAlignment="1" applyProtection="1">
      <alignment horizontal="center" vertical="top" wrapText="1"/>
    </xf>
    <xf numFmtId="166" fontId="5" fillId="0" borderId="7" xfId="1" applyNumberFormat="1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4" borderId="7" xfId="0" applyFont="1" applyFill="1" applyBorder="1" applyAlignment="1" applyProtection="1">
      <alignment vertical="top"/>
    </xf>
    <xf numFmtId="0" fontId="5" fillId="3" borderId="7" xfId="0" applyFont="1" applyFill="1" applyBorder="1" applyAlignment="1" applyProtection="1">
      <alignment vertical="top"/>
    </xf>
    <xf numFmtId="1" fontId="5" fillId="5" borderId="7" xfId="0" applyNumberFormat="1" applyFont="1" applyFill="1" applyBorder="1" applyAlignment="1" applyProtection="1">
      <alignment vertical="top"/>
    </xf>
    <xf numFmtId="1" fontId="5" fillId="6" borderId="7" xfId="0" applyNumberFormat="1" applyFont="1" applyFill="1" applyBorder="1" applyAlignment="1" applyProtection="1">
      <alignment vertical="top"/>
    </xf>
    <xf numFmtId="166" fontId="5" fillId="4" borderId="7" xfId="0" applyNumberFormat="1" applyFont="1" applyFill="1" applyBorder="1" applyAlignment="1" applyProtection="1">
      <alignment vertical="top"/>
    </xf>
    <xf numFmtId="166" fontId="5" fillId="3" borderId="7" xfId="0" applyNumberFormat="1" applyFont="1" applyFill="1" applyBorder="1" applyAlignment="1" applyProtection="1">
      <alignment vertical="top"/>
    </xf>
    <xf numFmtId="9" fontId="5" fillId="4" borderId="7" xfId="0" applyNumberFormat="1" applyFont="1" applyFill="1" applyBorder="1" applyAlignment="1" applyProtection="1">
      <alignment vertical="top"/>
    </xf>
    <xf numFmtId="9" fontId="5" fillId="3" borderId="7" xfId="0" applyNumberFormat="1" applyFont="1" applyFill="1" applyBorder="1" applyAlignment="1" applyProtection="1">
      <alignment vertical="top"/>
    </xf>
    <xf numFmtId="0" fontId="5" fillId="11" borderId="7" xfId="0" applyFont="1" applyFill="1" applyBorder="1" applyAlignment="1" applyProtection="1">
      <alignment vertical="top"/>
    </xf>
    <xf numFmtId="0" fontId="5" fillId="10" borderId="0" xfId="0" applyFont="1" applyFill="1" applyAlignment="1" applyProtection="1">
      <alignment vertical="top"/>
    </xf>
    <xf numFmtId="0" fontId="5" fillId="17" borderId="0" xfId="0" applyFont="1" applyFill="1" applyAlignment="1" applyProtection="1">
      <alignment vertical="top"/>
    </xf>
    <xf numFmtId="9" fontId="5" fillId="17" borderId="0" xfId="0" applyNumberFormat="1" applyFont="1" applyFill="1" applyAlignment="1" applyProtection="1">
      <alignment vertical="top"/>
    </xf>
    <xf numFmtId="0" fontId="8" fillId="10" borderId="0" xfId="0" applyFont="1" applyFill="1" applyAlignment="1" applyProtection="1">
      <alignment vertical="top"/>
    </xf>
    <xf numFmtId="0" fontId="8" fillId="9" borderId="3" xfId="0" applyFont="1" applyFill="1" applyBorder="1" applyAlignment="1" applyProtection="1">
      <alignment vertical="top"/>
    </xf>
    <xf numFmtId="0" fontId="5" fillId="7" borderId="18" xfId="0" applyFont="1" applyFill="1" applyBorder="1" applyAlignment="1" applyProtection="1">
      <alignment horizontal="center" vertical="top" wrapText="1"/>
    </xf>
    <xf numFmtId="0" fontId="5" fillId="11" borderId="3" xfId="0" applyFont="1" applyFill="1" applyBorder="1" applyAlignment="1" applyProtection="1">
      <alignment horizontal="center" vertical="top"/>
    </xf>
    <xf numFmtId="0" fontId="5" fillId="11" borderId="3" xfId="0" applyFont="1" applyFill="1" applyBorder="1" applyAlignment="1" applyProtection="1">
      <alignment horizontal="center" vertical="top" wrapText="1"/>
    </xf>
    <xf numFmtId="9" fontId="5" fillId="11" borderId="3" xfId="0" applyNumberFormat="1" applyFont="1" applyFill="1" applyBorder="1" applyAlignment="1" applyProtection="1">
      <alignment horizontal="center" vertical="top" wrapText="1"/>
    </xf>
    <xf numFmtId="166" fontId="5" fillId="0" borderId="3" xfId="0" applyNumberFormat="1" applyFont="1" applyBorder="1" applyAlignment="1" applyProtection="1">
      <alignment vertical="top"/>
    </xf>
    <xf numFmtId="0" fontId="12" fillId="10" borderId="0" xfId="0" applyFont="1" applyFill="1" applyAlignment="1" applyProtection="1">
      <alignment vertical="top"/>
    </xf>
    <xf numFmtId="9" fontId="5" fillId="0" borderId="3" xfId="0" applyNumberFormat="1" applyFont="1" applyBorder="1" applyAlignment="1" applyProtection="1">
      <alignment vertical="top"/>
    </xf>
    <xf numFmtId="0" fontId="12" fillId="16" borderId="7" xfId="0" applyFont="1" applyFill="1" applyBorder="1" applyAlignment="1" applyProtection="1">
      <alignment vertical="top"/>
    </xf>
    <xf numFmtId="0" fontId="12" fillId="16" borderId="10" xfId="0" applyFont="1" applyFill="1" applyBorder="1" applyAlignment="1" applyProtection="1">
      <alignment vertical="top"/>
    </xf>
    <xf numFmtId="0" fontId="5" fillId="12" borderId="3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11" fontId="5" fillId="12" borderId="3" xfId="0" applyNumberFormat="1" applyFont="1" applyFill="1" applyBorder="1" applyAlignment="1" applyProtection="1">
      <alignment vertical="top"/>
    </xf>
    <xf numFmtId="11" fontId="5" fillId="0" borderId="3" xfId="0" applyNumberFormat="1" applyFont="1" applyBorder="1" applyAlignment="1" applyProtection="1">
      <alignment vertical="top"/>
    </xf>
    <xf numFmtId="0" fontId="5" fillId="0" borderId="7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8" fillId="17" borderId="0" xfId="0" applyFont="1" applyFill="1" applyAlignment="1" applyProtection="1">
      <alignment vertical="center"/>
    </xf>
    <xf numFmtId="0" fontId="20" fillId="17" borderId="21" xfId="0" applyFont="1" applyFill="1" applyBorder="1" applyAlignment="1">
      <alignment horizontal="centerContinuous" vertical="top" wrapText="1"/>
    </xf>
    <xf numFmtId="0" fontId="8" fillId="9" borderId="3" xfId="0" applyNumberFormat="1" applyFont="1" applyFill="1" applyBorder="1" applyAlignment="1" applyProtection="1">
      <alignment horizontal="center" vertical="top"/>
    </xf>
    <xf numFmtId="0" fontId="18" fillId="7" borderId="4" xfId="0" applyFont="1" applyFill="1" applyBorder="1" applyAlignment="1">
      <alignment horizontal="centerContinuous"/>
    </xf>
    <xf numFmtId="0" fontId="18" fillId="7" borderId="1" xfId="0" applyFont="1" applyFill="1" applyBorder="1" applyAlignment="1">
      <alignment horizontal="centerContinuous"/>
    </xf>
    <xf numFmtId="0" fontId="0" fillId="7" borderId="2" xfId="0" applyFill="1" applyBorder="1" applyAlignment="1">
      <alignment horizontal="centerContinuous"/>
    </xf>
    <xf numFmtId="0" fontId="15" fillId="0" borderId="8" xfId="0" applyFont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Continuous"/>
    </xf>
    <xf numFmtId="0" fontId="16" fillId="0" borderId="0" xfId="0" applyFont="1"/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/>
    <xf numFmtId="0" fontId="18" fillId="0" borderId="15" xfId="0" applyFont="1" applyFill="1" applyBorder="1" applyAlignment="1">
      <alignment horizontal="centerContinuous"/>
    </xf>
    <xf numFmtId="0" fontId="16" fillId="0" borderId="0" xfId="0" applyFont="1" applyFill="1"/>
    <xf numFmtId="0" fontId="15" fillId="0" borderId="15" xfId="0" applyFont="1" applyFill="1" applyBorder="1" applyAlignment="1"/>
    <xf numFmtId="0" fontId="15" fillId="0" borderId="0" xfId="0" applyFont="1" applyFill="1" applyBorder="1" applyAlignment="1">
      <alignment wrapText="1"/>
    </xf>
    <xf numFmtId="0" fontId="15" fillId="0" borderId="30" xfId="0" applyFont="1" applyFill="1" applyBorder="1" applyAlignment="1">
      <alignment horizontal="center"/>
    </xf>
    <xf numFmtId="0" fontId="15" fillId="0" borderId="17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5" fillId="0" borderId="16" xfId="0" applyFont="1" applyFill="1" applyBorder="1" applyAlignment="1"/>
    <xf numFmtId="0" fontId="16" fillId="0" borderId="0" xfId="0" applyFont="1" applyFill="1" applyAlignment="1">
      <alignment horizontal="centerContinuous"/>
    </xf>
    <xf numFmtId="0" fontId="19" fillId="0" borderId="0" xfId="0" applyFont="1" applyFill="1"/>
    <xf numFmtId="0" fontId="20" fillId="0" borderId="7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0" borderId="0" xfId="0" applyFont="1" applyFill="1"/>
    <xf numFmtId="20" fontId="20" fillId="0" borderId="1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20" fontId="20" fillId="0" borderId="8" xfId="0" applyNumberFormat="1" applyFont="1" applyFill="1" applyBorder="1" applyAlignment="1">
      <alignment horizontal="center"/>
    </xf>
    <xf numFmtId="20" fontId="20" fillId="0" borderId="12" xfId="0" applyNumberFormat="1" applyFont="1" applyFill="1" applyBorder="1" applyAlignment="1">
      <alignment horizontal="center"/>
    </xf>
    <xf numFmtId="20" fontId="20" fillId="0" borderId="14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Continuous"/>
    </xf>
    <xf numFmtId="0" fontId="15" fillId="7" borderId="13" xfId="0" applyFont="1" applyFill="1" applyBorder="1" applyAlignment="1">
      <alignment horizontal="centerContinuous"/>
    </xf>
    <xf numFmtId="0" fontId="16" fillId="7" borderId="13" xfId="0" applyFont="1" applyFill="1" applyBorder="1" applyAlignment="1">
      <alignment horizontal="centerContinuous"/>
    </xf>
    <xf numFmtId="49" fontId="20" fillId="0" borderId="7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20" fillId="0" borderId="15" xfId="0" applyNumberFormat="1" applyFont="1" applyFill="1" applyBorder="1" applyAlignment="1">
      <alignment horizontal="center"/>
    </xf>
    <xf numFmtId="20" fontId="20" fillId="0" borderId="13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0" fontId="15" fillId="0" borderId="0" xfId="0" applyNumberFormat="1" applyFont="1" applyFill="1" applyBorder="1" applyAlignment="1"/>
    <xf numFmtId="20" fontId="15" fillId="0" borderId="0" xfId="0" applyNumberFormat="1" applyFont="1" applyFill="1" applyBorder="1" applyAlignment="1">
      <alignment horizontal="centerContinuous"/>
    </xf>
    <xf numFmtId="0" fontId="16" fillId="0" borderId="0" xfId="0" applyFont="1" applyFill="1" applyBorder="1"/>
    <xf numFmtId="0" fontId="16" fillId="7" borderId="2" xfId="0" applyFont="1" applyFill="1" applyBorder="1" applyAlignment="1">
      <alignment horizontal="centerContinuous"/>
    </xf>
    <xf numFmtId="49" fontId="20" fillId="0" borderId="2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22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Protection="1"/>
    <xf numFmtId="0" fontId="8" fillId="0" borderId="0" xfId="0" applyFont="1" applyFill="1" applyBorder="1"/>
    <xf numFmtId="0" fontId="8" fillId="11" borderId="0" xfId="0" applyFont="1" applyFill="1" applyBorder="1"/>
    <xf numFmtId="1" fontId="8" fillId="0" borderId="0" xfId="0" applyNumberFormat="1" applyFont="1" applyFill="1" applyBorder="1"/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Fill="1"/>
    <xf numFmtId="0" fontId="19" fillId="7" borderId="2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0" fontId="20" fillId="14" borderId="13" xfId="0" applyFont="1" applyFill="1" applyBorder="1" applyAlignment="1">
      <alignment horizontal="center"/>
    </xf>
    <xf numFmtId="0" fontId="20" fillId="14" borderId="17" xfId="0" applyFont="1" applyFill="1" applyBorder="1" applyAlignment="1">
      <alignment horizontal="center"/>
    </xf>
    <xf numFmtId="49" fontId="20" fillId="14" borderId="13" xfId="0" applyNumberFormat="1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/>
    </xf>
    <xf numFmtId="0" fontId="20" fillId="14" borderId="0" xfId="0" applyFont="1" applyFill="1" applyAlignment="1">
      <alignment horizontal="center"/>
    </xf>
    <xf numFmtId="49" fontId="20" fillId="14" borderId="7" xfId="0" applyNumberFormat="1" applyFont="1" applyFill="1" applyBorder="1" applyAlignment="1">
      <alignment horizontal="center"/>
    </xf>
    <xf numFmtId="0" fontId="8" fillId="10" borderId="0" xfId="0" applyFont="1" applyFill="1" applyAlignment="1" applyProtection="1">
      <alignment horizontal="center" vertical="top"/>
    </xf>
    <xf numFmtId="0" fontId="5" fillId="10" borderId="0" xfId="0" applyFont="1" applyFill="1" applyAlignment="1" applyProtection="1">
      <alignment horizontal="center" vertical="top"/>
    </xf>
    <xf numFmtId="0" fontId="12" fillId="10" borderId="0" xfId="0" applyFont="1" applyFill="1" applyAlignment="1" applyProtection="1">
      <alignment horizontal="center" vertical="top"/>
    </xf>
    <xf numFmtId="0" fontId="12" fillId="16" borderId="7" xfId="0" applyFont="1" applyFill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1" fontId="8" fillId="0" borderId="2" xfId="0" applyNumberFormat="1" applyFont="1" applyBorder="1" applyAlignment="1">
      <alignment vertical="center"/>
    </xf>
    <xf numFmtId="1" fontId="8" fillId="0" borderId="16" xfId="0" applyNumberFormat="1" applyFont="1" applyBorder="1" applyAlignment="1">
      <alignment vertical="center"/>
    </xf>
    <xf numFmtId="0" fontId="23" fillId="22" borderId="3" xfId="5" applyFont="1" applyFill="1" applyBorder="1" applyAlignment="1" applyProtection="1">
      <alignment vertical="center"/>
    </xf>
    <xf numFmtId="0" fontId="23" fillId="22" borderId="3" xfId="5" applyFont="1" applyFill="1" applyBorder="1" applyAlignment="1" applyProtection="1">
      <alignment horizontal="left" vertical="center"/>
    </xf>
    <xf numFmtId="0" fontId="23" fillId="22" borderId="3" xfId="5" applyFont="1" applyFill="1" applyBorder="1" applyAlignment="1" applyProtection="1">
      <alignment horizontal="center" vertical="center"/>
    </xf>
    <xf numFmtId="0" fontId="23" fillId="22" borderId="3" xfId="5" applyFont="1" applyFill="1" applyBorder="1" applyAlignment="1" applyProtection="1">
      <alignment horizontal="centerContinuous" vertical="center"/>
    </xf>
    <xf numFmtId="0" fontId="23" fillId="22" borderId="20" xfId="5" applyFont="1" applyFill="1" applyBorder="1" applyAlignment="1" applyProtection="1">
      <alignment horizontal="center" vertical="center"/>
    </xf>
    <xf numFmtId="0" fontId="23" fillId="22" borderId="21" xfId="5" applyFont="1" applyFill="1" applyBorder="1" applyAlignment="1" applyProtection="1">
      <alignment horizontal="centerContinuous" vertical="center"/>
    </xf>
    <xf numFmtId="0" fontId="23" fillId="22" borderId="21" xfId="5" applyFont="1" applyFill="1" applyBorder="1" applyAlignment="1" applyProtection="1">
      <alignment horizontal="center" vertical="center"/>
    </xf>
    <xf numFmtId="0" fontId="23" fillId="20" borderId="3" xfId="5" applyFont="1" applyFill="1" applyBorder="1" applyAlignment="1" applyProtection="1">
      <alignment vertical="center"/>
    </xf>
    <xf numFmtId="0" fontId="23" fillId="20" borderId="19" xfId="5" applyFont="1" applyFill="1" applyBorder="1" applyAlignment="1" applyProtection="1">
      <alignment horizontal="center" vertical="center"/>
    </xf>
    <xf numFmtId="0" fontId="20" fillId="22" borderId="3" xfId="3" applyFont="1" applyFill="1" applyBorder="1" applyAlignment="1" applyProtection="1">
      <alignment horizontal="center" vertical="center"/>
    </xf>
    <xf numFmtId="0" fontId="23" fillId="22" borderId="3" xfId="3" applyFont="1" applyFill="1" applyBorder="1" applyAlignment="1" applyProtection="1">
      <alignment horizontal="centerContinuous" vertical="center"/>
    </xf>
    <xf numFmtId="0" fontId="23" fillId="22" borderId="3" xfId="3" applyFont="1" applyFill="1" applyBorder="1" applyAlignment="1" applyProtection="1">
      <alignment horizontal="center" vertical="center"/>
    </xf>
    <xf numFmtId="0" fontId="23" fillId="22" borderId="3" xfId="3" applyFont="1" applyFill="1" applyBorder="1" applyAlignment="1" applyProtection="1">
      <alignment horizontal="center" vertical="center" wrapText="1"/>
    </xf>
    <xf numFmtId="0" fontId="22" fillId="0" borderId="0" xfId="5" applyFont="1" applyAlignment="1" applyProtection="1">
      <alignment vertical="center"/>
    </xf>
    <xf numFmtId="0" fontId="23" fillId="14" borderId="3" xfId="5" applyFont="1" applyFill="1" applyBorder="1" applyAlignment="1" applyProtection="1">
      <alignment vertical="center"/>
    </xf>
    <xf numFmtId="49" fontId="20" fillId="21" borderId="3" xfId="5" applyNumberFormat="1" applyFont="1" applyFill="1" applyBorder="1" applyAlignment="1" applyProtection="1">
      <alignment horizontal="center" vertical="center"/>
    </xf>
    <xf numFmtId="49" fontId="5" fillId="21" borderId="3" xfId="5" applyNumberFormat="1" applyFont="1" applyFill="1" applyBorder="1" applyAlignment="1" applyProtection="1">
      <alignment horizontal="center" vertical="center"/>
    </xf>
    <xf numFmtId="0" fontId="8" fillId="21" borderId="3" xfId="5" applyFont="1" applyFill="1" applyBorder="1" applyAlignment="1" applyProtection="1">
      <alignment horizontal="center" vertical="center"/>
    </xf>
    <xf numFmtId="0" fontId="23" fillId="20" borderId="3" xfId="3" applyFont="1" applyFill="1" applyBorder="1" applyAlignment="1" applyProtection="1">
      <alignment vertical="center"/>
    </xf>
    <xf numFmtId="49" fontId="5" fillId="21" borderId="3" xfId="3" applyNumberFormat="1" applyFont="1" applyFill="1" applyBorder="1" applyAlignment="1" applyProtection="1">
      <alignment horizontal="center" vertical="center"/>
    </xf>
    <xf numFmtId="0" fontId="20" fillId="14" borderId="25" xfId="5" applyFont="1" applyFill="1" applyBorder="1" applyAlignment="1" applyProtection="1">
      <alignment horizontal="center" vertical="center"/>
    </xf>
    <xf numFmtId="0" fontId="8" fillId="21" borderId="3" xfId="3" applyFont="1" applyFill="1" applyBorder="1" applyAlignment="1" applyProtection="1">
      <alignment horizontal="center" vertical="center"/>
    </xf>
    <xf numFmtId="0" fontId="23" fillId="14" borderId="22" xfId="5" applyFont="1" applyFill="1" applyBorder="1" applyAlignment="1" applyProtection="1">
      <alignment horizontal="center" vertical="center"/>
    </xf>
    <xf numFmtId="0" fontId="20" fillId="14" borderId="23" xfId="5" applyFont="1" applyFill="1" applyBorder="1" applyAlignment="1" applyProtection="1">
      <alignment horizontal="center" vertical="center"/>
    </xf>
    <xf numFmtId="0" fontId="20" fillId="14" borderId="24" xfId="5" applyFont="1" applyFill="1" applyBorder="1" applyAlignment="1" applyProtection="1">
      <alignment horizontal="center" vertical="center"/>
    </xf>
    <xf numFmtId="0" fontId="23" fillId="20" borderId="3" xfId="5" applyFont="1" applyFill="1" applyBorder="1" applyAlignment="1" applyProtection="1">
      <alignment horizontal="center" vertical="center"/>
    </xf>
    <xf numFmtId="0" fontId="8" fillId="14" borderId="22" xfId="5" applyFont="1" applyFill="1" applyBorder="1" applyAlignment="1" applyProtection="1">
      <alignment horizontal="center" vertical="center"/>
    </xf>
    <xf numFmtId="0" fontId="23" fillId="20" borderId="3" xfId="3" applyFont="1" applyFill="1" applyBorder="1" applyAlignment="1" applyProtection="1">
      <alignment horizontal="center" vertical="center"/>
    </xf>
    <xf numFmtId="0" fontId="20" fillId="14" borderId="25" xfId="3" applyFont="1" applyFill="1" applyBorder="1" applyAlignment="1" applyProtection="1">
      <alignment horizontal="center" vertical="center"/>
    </xf>
    <xf numFmtId="0" fontId="8" fillId="14" borderId="22" xfId="3" applyFont="1" applyFill="1" applyBorder="1" applyAlignment="1" applyProtection="1">
      <alignment horizontal="center" vertical="center"/>
    </xf>
    <xf numFmtId="0" fontId="20" fillId="22" borderId="23" xfId="3" applyFont="1" applyFill="1" applyBorder="1" applyAlignment="1" applyProtection="1">
      <alignment horizontal="center" vertical="center"/>
    </xf>
    <xf numFmtId="0" fontId="20" fillId="22" borderId="25" xfId="3" applyFont="1" applyFill="1" applyBorder="1" applyAlignment="1" applyProtection="1">
      <alignment horizontal="center" vertical="center"/>
    </xf>
    <xf numFmtId="0" fontId="20" fillId="22" borderId="24" xfId="3" applyFont="1" applyFill="1" applyBorder="1" applyAlignment="1" applyProtection="1">
      <alignment horizontal="center" vertical="center"/>
    </xf>
    <xf numFmtId="0" fontId="23" fillId="22" borderId="24" xfId="3" applyFont="1" applyFill="1" applyBorder="1" applyAlignment="1" applyProtection="1">
      <alignment horizontal="center" vertical="center"/>
    </xf>
    <xf numFmtId="0" fontId="23" fillId="22" borderId="25" xfId="3" applyFont="1" applyFill="1" applyBorder="1" applyAlignment="1" applyProtection="1">
      <alignment horizontal="center" vertical="center"/>
    </xf>
    <xf numFmtId="0" fontId="22" fillId="0" borderId="0" xfId="5" applyFont="1" applyAlignment="1" applyProtection="1">
      <alignment horizontal="center" vertical="center"/>
    </xf>
    <xf numFmtId="0" fontId="23" fillId="14" borderId="20" xfId="5" applyFont="1" applyFill="1" applyBorder="1" applyAlignment="1" applyProtection="1">
      <alignment horizontal="center" vertical="center"/>
    </xf>
    <xf numFmtId="0" fontId="23" fillId="0" borderId="22" xfId="3" applyFont="1" applyBorder="1" applyAlignment="1" applyProtection="1">
      <alignment horizontal="center" vertical="center"/>
    </xf>
    <xf numFmtId="0" fontId="23" fillId="20" borderId="23" xfId="5" applyFont="1" applyFill="1" applyBorder="1" applyAlignment="1" applyProtection="1">
      <alignment vertical="center"/>
    </xf>
    <xf numFmtId="0" fontId="23" fillId="0" borderId="22" xfId="5" applyFont="1" applyBorder="1" applyAlignment="1" applyProtection="1">
      <alignment horizontal="center" vertical="center"/>
    </xf>
    <xf numFmtId="0" fontId="23" fillId="0" borderId="22" xfId="5" applyNumberFormat="1" applyFont="1" applyBorder="1" applyAlignment="1" applyProtection="1">
      <alignment horizontal="center" vertical="center"/>
    </xf>
    <xf numFmtId="0" fontId="23" fillId="20" borderId="23" xfId="3" applyFont="1" applyFill="1" applyBorder="1" applyAlignment="1" applyProtection="1">
      <alignment vertical="center"/>
    </xf>
    <xf numFmtId="0" fontId="23" fillId="0" borderId="22" xfId="3" applyNumberFormat="1" applyFont="1" applyBorder="1" applyAlignment="1" applyProtection="1">
      <alignment horizontal="center" vertical="center"/>
    </xf>
    <xf numFmtId="0" fontId="23" fillId="0" borderId="13" xfId="3" applyFont="1" applyBorder="1" applyAlignment="1" applyProtection="1">
      <alignment horizontal="center" vertical="center"/>
    </xf>
    <xf numFmtId="0" fontId="23" fillId="20" borderId="23" xfId="5" applyFont="1" applyFill="1" applyBorder="1" applyAlignment="1" applyProtection="1">
      <alignment horizontal="center" vertical="center"/>
    </xf>
    <xf numFmtId="49" fontId="20" fillId="14" borderId="25" xfId="5" applyNumberFormat="1" applyFont="1" applyFill="1" applyBorder="1" applyAlignment="1" applyProtection="1">
      <alignment horizontal="center" vertical="center"/>
    </xf>
    <xf numFmtId="0" fontId="23" fillId="20" borderId="23" xfId="3" applyFont="1" applyFill="1" applyBorder="1" applyAlignment="1" applyProtection="1">
      <alignment horizontal="center" vertical="center"/>
    </xf>
    <xf numFmtId="49" fontId="20" fillId="14" borderId="25" xfId="3" applyNumberFormat="1" applyFont="1" applyFill="1" applyBorder="1" applyAlignment="1" applyProtection="1">
      <alignment horizontal="center" vertical="center"/>
    </xf>
    <xf numFmtId="0" fontId="23" fillId="14" borderId="24" xfId="3" applyFont="1" applyFill="1" applyBorder="1" applyAlignment="1" applyProtection="1">
      <alignment horizontal="center" vertical="center"/>
    </xf>
    <xf numFmtId="0" fontId="23" fillId="14" borderId="25" xfId="3" applyFont="1" applyFill="1" applyBorder="1" applyAlignment="1" applyProtection="1">
      <alignment horizontal="center" vertical="center"/>
    </xf>
    <xf numFmtId="0" fontId="23" fillId="14" borderId="3" xfId="5" applyFont="1" applyFill="1" applyBorder="1" applyAlignment="1" applyProtection="1">
      <alignment horizontal="center" vertical="center"/>
    </xf>
    <xf numFmtId="0" fontId="23" fillId="20" borderId="20" xfId="5" applyFont="1" applyFill="1" applyBorder="1" applyAlignment="1" applyProtection="1">
      <alignment horizontal="center" vertical="center"/>
    </xf>
    <xf numFmtId="0" fontId="23" fillId="20" borderId="20" xfId="3" applyFont="1" applyFill="1" applyBorder="1" applyAlignment="1" applyProtection="1">
      <alignment horizontal="center" vertical="center"/>
    </xf>
    <xf numFmtId="0" fontId="23" fillId="14" borderId="27" xfId="5" applyFont="1" applyFill="1" applyBorder="1" applyAlignment="1" applyProtection="1">
      <alignment horizontal="center" vertical="center"/>
    </xf>
    <xf numFmtId="0" fontId="23" fillId="0" borderId="20" xfId="5" applyFont="1" applyFill="1" applyBorder="1" applyAlignment="1" applyProtection="1">
      <alignment horizontal="center" vertical="center"/>
    </xf>
    <xf numFmtId="0" fontId="23" fillId="20" borderId="29" xfId="5" applyFont="1" applyFill="1" applyBorder="1" applyAlignment="1" applyProtection="1">
      <alignment vertical="center"/>
    </xf>
    <xf numFmtId="0" fontId="23" fillId="20" borderId="29" xfId="3" applyFont="1" applyFill="1" applyBorder="1" applyAlignment="1" applyProtection="1">
      <alignment vertical="center"/>
    </xf>
    <xf numFmtId="0" fontId="23" fillId="0" borderId="22" xfId="5" applyFont="1" applyFill="1" applyBorder="1" applyAlignment="1" applyProtection="1">
      <alignment horizontal="center" vertical="center"/>
    </xf>
    <xf numFmtId="0" fontId="20" fillId="21" borderId="20" xfId="3" applyFont="1" applyFill="1" applyBorder="1" applyAlignment="1" applyProtection="1">
      <alignment horizontal="center" vertical="center"/>
    </xf>
    <xf numFmtId="0" fontId="20" fillId="21" borderId="21" xfId="3" applyFont="1" applyFill="1" applyBorder="1" applyAlignment="1" applyProtection="1">
      <alignment horizontal="center" vertical="center"/>
    </xf>
    <xf numFmtId="0" fontId="20" fillId="21" borderId="19" xfId="3" applyFont="1" applyFill="1" applyBorder="1" applyAlignment="1" applyProtection="1">
      <alignment horizontal="center" vertical="center"/>
    </xf>
    <xf numFmtId="49" fontId="20" fillId="21" borderId="3" xfId="3" applyNumberFormat="1" applyFont="1" applyFill="1" applyBorder="1" applyAlignment="1" applyProtection="1">
      <alignment horizontal="center" vertical="center"/>
    </xf>
    <xf numFmtId="0" fontId="23" fillId="14" borderId="22" xfId="5" applyFont="1" applyFill="1" applyBorder="1" applyAlignment="1" applyProtection="1">
      <alignment vertical="center"/>
    </xf>
    <xf numFmtId="0" fontId="23" fillId="20" borderId="28" xfId="5" applyFont="1" applyFill="1" applyBorder="1" applyAlignment="1" applyProtection="1">
      <alignment vertical="center"/>
    </xf>
    <xf numFmtId="0" fontId="23" fillId="20" borderId="29" xfId="5" applyFont="1" applyFill="1" applyBorder="1" applyAlignment="1" applyProtection="1">
      <alignment horizontal="center" vertical="center"/>
    </xf>
    <xf numFmtId="0" fontId="23" fillId="20" borderId="29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4" applyAlignment="1" applyProtection="1">
      <alignment vertical="center"/>
    </xf>
    <xf numFmtId="0" fontId="22" fillId="0" borderId="0" xfId="3" applyFont="1" applyAlignment="1" applyProtection="1">
      <alignment horizontal="center" vertical="center"/>
    </xf>
    <xf numFmtId="0" fontId="22" fillId="0" borderId="0" xfId="3" applyFont="1" applyAlignment="1" applyProtection="1">
      <alignment vertical="center"/>
    </xf>
    <xf numFmtId="0" fontId="23" fillId="22" borderId="3" xfId="3" applyFont="1" applyFill="1" applyBorder="1" applyAlignment="1" applyProtection="1">
      <alignment horizontal="left" vertical="center"/>
    </xf>
    <xf numFmtId="0" fontId="23" fillId="19" borderId="3" xfId="5" applyFont="1" applyFill="1" applyBorder="1" applyAlignment="1" applyProtection="1">
      <alignment vertical="center"/>
    </xf>
    <xf numFmtId="0" fontId="23" fillId="19" borderId="3" xfId="5" applyFont="1" applyFill="1" applyBorder="1" applyAlignment="1" applyProtection="1">
      <alignment horizontal="left" vertical="center"/>
    </xf>
    <xf numFmtId="0" fontId="23" fillId="19" borderId="3" xfId="5" applyFont="1" applyFill="1" applyBorder="1" applyAlignment="1" applyProtection="1">
      <alignment horizontal="center" vertical="center"/>
    </xf>
    <xf numFmtId="0" fontId="23" fillId="19" borderId="3" xfId="5" applyFont="1" applyFill="1" applyBorder="1" applyAlignment="1" applyProtection="1">
      <alignment horizontal="centerContinuous" vertical="center"/>
    </xf>
    <xf numFmtId="0" fontId="23" fillId="19" borderId="20" xfId="5" applyFont="1" applyFill="1" applyBorder="1" applyAlignment="1" applyProtection="1">
      <alignment horizontal="center" vertical="center"/>
    </xf>
    <xf numFmtId="0" fontId="23" fillId="19" borderId="21" xfId="5" applyFont="1" applyFill="1" applyBorder="1" applyAlignment="1" applyProtection="1">
      <alignment horizontal="centerContinuous" vertical="center"/>
    </xf>
    <xf numFmtId="0" fontId="23" fillId="19" borderId="21" xfId="5" applyFont="1" applyFill="1" applyBorder="1" applyAlignment="1" applyProtection="1">
      <alignment horizontal="center" vertical="center"/>
    </xf>
    <xf numFmtId="0" fontId="20" fillId="19" borderId="3" xfId="5" applyFont="1" applyFill="1" applyBorder="1" applyAlignment="1" applyProtection="1">
      <alignment horizontal="center" vertical="center"/>
    </xf>
    <xf numFmtId="0" fontId="23" fillId="19" borderId="3" xfId="3" applyFont="1" applyFill="1" applyBorder="1" applyAlignment="1" applyProtection="1">
      <alignment horizontal="center" vertical="center" wrapText="1"/>
    </xf>
    <xf numFmtId="49" fontId="20" fillId="18" borderId="3" xfId="5" applyNumberFormat="1" applyFont="1" applyFill="1" applyBorder="1" applyAlignment="1" applyProtection="1">
      <alignment horizontal="center" vertical="center"/>
    </xf>
    <xf numFmtId="49" fontId="5" fillId="18" borderId="3" xfId="5" applyNumberFormat="1" applyFont="1" applyFill="1" applyBorder="1" applyAlignment="1" applyProtection="1">
      <alignment horizontal="center" vertical="center"/>
    </xf>
    <xf numFmtId="0" fontId="8" fillId="18" borderId="3" xfId="5" applyFont="1" applyFill="1" applyBorder="1" applyAlignment="1" applyProtection="1">
      <alignment horizontal="center" vertical="center"/>
    </xf>
    <xf numFmtId="0" fontId="23" fillId="20" borderId="22" xfId="5" applyFont="1" applyFill="1" applyBorder="1" applyAlignment="1" applyProtection="1">
      <alignment vertical="center"/>
    </xf>
    <xf numFmtId="0" fontId="20" fillId="19" borderId="23" xfId="5" applyFont="1" applyFill="1" applyBorder="1" applyAlignment="1" applyProtection="1">
      <alignment horizontal="center" vertical="center"/>
    </xf>
    <xf numFmtId="0" fontId="20" fillId="19" borderId="24" xfId="5" applyFont="1" applyFill="1" applyBorder="1" applyAlignment="1" applyProtection="1">
      <alignment horizontal="center" vertical="center"/>
    </xf>
    <xf numFmtId="0" fontId="20" fillId="19" borderId="25" xfId="5" applyFont="1" applyFill="1" applyBorder="1" applyAlignment="1" applyProtection="1">
      <alignment horizontal="center" vertical="center"/>
    </xf>
    <xf numFmtId="0" fontId="23" fillId="14" borderId="24" xfId="5" applyFont="1" applyFill="1" applyBorder="1" applyAlignment="1" applyProtection="1">
      <alignment horizontal="center" vertical="center"/>
    </xf>
    <xf numFmtId="0" fontId="23" fillId="14" borderId="25" xfId="5" applyFont="1" applyFill="1" applyBorder="1" applyAlignment="1" applyProtection="1">
      <alignment horizontal="center" vertical="center"/>
    </xf>
    <xf numFmtId="0" fontId="23" fillId="0" borderId="3" xfId="5" applyFont="1" applyBorder="1" applyAlignment="1" applyProtection="1">
      <alignment horizontal="center" vertical="center"/>
    </xf>
    <xf numFmtId="0" fontId="23" fillId="20" borderId="22" xfId="5" applyFont="1" applyFill="1" applyBorder="1" applyAlignment="1" applyProtection="1">
      <alignment horizontal="center" vertical="center"/>
    </xf>
    <xf numFmtId="0" fontId="23" fillId="0" borderId="13" xfId="5" applyFont="1" applyBorder="1" applyAlignment="1" applyProtection="1">
      <alignment horizontal="center" vertical="center"/>
    </xf>
    <xf numFmtId="0" fontId="20" fillId="14" borderId="20" xfId="5" applyFont="1" applyFill="1" applyBorder="1" applyAlignment="1" applyProtection="1">
      <alignment horizontal="center" vertical="center"/>
    </xf>
    <xf numFmtId="0" fontId="20" fillId="14" borderId="21" xfId="5" applyFont="1" applyFill="1" applyBorder="1" applyAlignment="1" applyProtection="1">
      <alignment horizontal="center" vertical="center"/>
    </xf>
    <xf numFmtId="0" fontId="20" fillId="14" borderId="19" xfId="5" applyFont="1" applyFill="1" applyBorder="1" applyAlignment="1" applyProtection="1">
      <alignment horizontal="center" vertical="center"/>
    </xf>
    <xf numFmtId="0" fontId="23" fillId="0" borderId="3" xfId="5" applyFont="1" applyFill="1" applyBorder="1" applyAlignment="1" applyProtection="1">
      <alignment horizontal="center" vertical="center"/>
    </xf>
    <xf numFmtId="0" fontId="23" fillId="0" borderId="27" xfId="5" applyFont="1" applyBorder="1" applyAlignment="1" applyProtection="1">
      <alignment horizontal="center" vertical="center"/>
    </xf>
    <xf numFmtId="0" fontId="23" fillId="20" borderId="27" xfId="5" applyFont="1" applyFill="1" applyBorder="1" applyAlignment="1" applyProtection="1">
      <alignment horizontal="center" vertical="center"/>
    </xf>
    <xf numFmtId="0" fontId="23" fillId="18" borderId="3" xfId="5" applyFont="1" applyFill="1" applyBorder="1" applyAlignment="1" applyProtection="1">
      <alignment horizontal="center" vertical="center"/>
    </xf>
    <xf numFmtId="0" fontId="23" fillId="18" borderId="3" xfId="3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23" fillId="21" borderId="3" xfId="3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Protection="1"/>
    <xf numFmtId="0" fontId="13" fillId="2" borderId="0" xfId="0" applyFont="1" applyFill="1" applyBorder="1" applyAlignment="1" applyProtection="1">
      <alignment horizontal="centerContinuous" vertical="top" wrapText="1"/>
    </xf>
    <xf numFmtId="0" fontId="14" fillId="2" borderId="0" xfId="0" applyFont="1" applyFill="1" applyBorder="1" applyAlignment="1" applyProtection="1">
      <alignment horizontal="centerContinuous" vertical="top"/>
    </xf>
    <xf numFmtId="0" fontId="15" fillId="8" borderId="4" xfId="0" applyFont="1" applyFill="1" applyBorder="1" applyAlignment="1" applyProtection="1">
      <alignment horizontal="centerContinuous"/>
    </xf>
    <xf numFmtId="0" fontId="4" fillId="8" borderId="1" xfId="0" applyFont="1" applyFill="1" applyBorder="1" applyAlignment="1" applyProtection="1">
      <alignment horizontal="centerContinuous"/>
    </xf>
    <xf numFmtId="0" fontId="4" fillId="8" borderId="2" xfId="0" applyFont="1" applyFill="1" applyBorder="1" applyAlignment="1" applyProtection="1">
      <alignment horizontal="centerContinuous"/>
    </xf>
    <xf numFmtId="0" fontId="4" fillId="8" borderId="7" xfId="0" applyFont="1" applyFill="1" applyBorder="1" applyAlignment="1" applyProtection="1">
      <alignment horizontal="centerContinuous"/>
    </xf>
    <xf numFmtId="0" fontId="15" fillId="7" borderId="3" xfId="0" applyFont="1" applyFill="1" applyBorder="1" applyAlignment="1" applyProtection="1">
      <alignment horizontal="centerContinuous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Fill="1" applyBorder="1" applyProtection="1"/>
    <xf numFmtId="0" fontId="17" fillId="0" borderId="3" xfId="0" applyFont="1" applyFill="1" applyBorder="1" applyProtection="1"/>
    <xf numFmtId="0" fontId="16" fillId="0" borderId="3" xfId="0" applyFont="1" applyBorder="1" applyProtection="1"/>
    <xf numFmtId="0" fontId="17" fillId="0" borderId="3" xfId="0" applyFont="1" applyBorder="1" applyProtection="1"/>
    <xf numFmtId="0" fontId="15" fillId="0" borderId="3" xfId="0" applyFont="1" applyBorder="1" applyAlignment="1" applyProtection="1">
      <alignment horizontal="center"/>
    </xf>
    <xf numFmtId="0" fontId="15" fillId="0" borderId="3" xfId="0" applyFont="1" applyBorder="1" applyProtection="1"/>
    <xf numFmtId="0" fontId="16" fillId="7" borderId="3" xfId="0" applyFont="1" applyFill="1" applyBorder="1" applyAlignment="1" applyProtection="1">
      <alignment horizontal="centerContinuous"/>
    </xf>
    <xf numFmtId="0" fontId="5" fillId="0" borderId="0" xfId="0" applyFont="1" applyAlignment="1" applyProtection="1"/>
    <xf numFmtId="0" fontId="15" fillId="21" borderId="0" xfId="4" applyFont="1" applyFill="1" applyBorder="1" applyAlignment="1" applyProtection="1">
      <alignment vertical="center"/>
    </xf>
    <xf numFmtId="0" fontId="23" fillId="0" borderId="27" xfId="3" applyFont="1" applyBorder="1" applyAlignment="1" applyProtection="1">
      <alignment horizontal="center" vertical="center"/>
    </xf>
    <xf numFmtId="0" fontId="20" fillId="21" borderId="22" xfId="5" applyFont="1" applyFill="1" applyBorder="1" applyAlignment="1" applyProtection="1">
      <alignment horizontal="center" vertical="center"/>
    </xf>
    <xf numFmtId="0" fontId="20" fillId="21" borderId="22" xfId="3" applyFont="1" applyFill="1" applyBorder="1" applyAlignment="1" applyProtection="1">
      <alignment horizontal="center" vertical="center"/>
    </xf>
    <xf numFmtId="0" fontId="15" fillId="21" borderId="0" xfId="4" applyFont="1" applyFill="1" applyBorder="1" applyAlignment="1" applyProtection="1">
      <alignment vertical="center" wrapText="1"/>
    </xf>
    <xf numFmtId="0" fontId="20" fillId="21" borderId="3" xfId="5" applyFont="1" applyFill="1" applyBorder="1" applyAlignment="1" applyProtection="1">
      <alignment horizontal="center" vertical="center"/>
    </xf>
    <xf numFmtId="0" fontId="20" fillId="21" borderId="3" xfId="3" applyFont="1" applyFill="1" applyBorder="1" applyAlignment="1" applyProtection="1">
      <alignment horizontal="center" vertical="center"/>
    </xf>
    <xf numFmtId="0" fontId="15" fillId="21" borderId="19" xfId="4" applyFont="1" applyFill="1" applyBorder="1" applyAlignment="1" applyProtection="1">
      <alignment vertical="center"/>
    </xf>
    <xf numFmtId="0" fontId="20" fillId="21" borderId="27" xfId="5" applyFont="1" applyFill="1" applyBorder="1" applyAlignment="1" applyProtection="1">
      <alignment horizontal="center" vertical="center"/>
    </xf>
    <xf numFmtId="0" fontId="20" fillId="21" borderId="27" xfId="3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0" fillId="18" borderId="10" xfId="5" applyFont="1" applyFill="1" applyBorder="1" applyAlignment="1" applyProtection="1">
      <alignment vertical="center"/>
    </xf>
    <xf numFmtId="0" fontId="20" fillId="18" borderId="22" xfId="5" applyFont="1" applyFill="1" applyBorder="1" applyAlignment="1" applyProtection="1">
      <alignment horizontal="center" vertical="center"/>
    </xf>
    <xf numFmtId="0" fontId="20" fillId="18" borderId="22" xfId="3" applyFont="1" applyFill="1" applyBorder="1" applyAlignment="1" applyProtection="1">
      <alignment horizontal="center" vertical="center"/>
    </xf>
    <xf numFmtId="0" fontId="20" fillId="18" borderId="9" xfId="5" applyFont="1" applyFill="1" applyBorder="1" applyAlignment="1" applyProtection="1">
      <alignment vertical="center"/>
    </xf>
    <xf numFmtId="0" fontId="20" fillId="18" borderId="3" xfId="5" applyFont="1" applyFill="1" applyBorder="1" applyAlignment="1" applyProtection="1">
      <alignment horizontal="center" vertical="center"/>
    </xf>
    <xf numFmtId="0" fontId="20" fillId="18" borderId="3" xfId="3" applyFont="1" applyFill="1" applyBorder="1" applyAlignment="1" applyProtection="1">
      <alignment horizontal="center" vertical="center"/>
    </xf>
    <xf numFmtId="0" fontId="20" fillId="18" borderId="26" xfId="5" applyFont="1" applyFill="1" applyBorder="1" applyAlignment="1" applyProtection="1">
      <alignment vertical="center"/>
    </xf>
    <xf numFmtId="0" fontId="20" fillId="18" borderId="27" xfId="5" applyFont="1" applyFill="1" applyBorder="1" applyAlignment="1" applyProtection="1">
      <alignment horizontal="center" vertical="center"/>
    </xf>
    <xf numFmtId="0" fontId="20" fillId="18" borderId="27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top"/>
    </xf>
    <xf numFmtId="165" fontId="4" fillId="0" borderId="0" xfId="0" applyNumberFormat="1" applyFont="1" applyBorder="1" applyAlignment="1" applyProtection="1">
      <alignment horizontal="centerContinuous" vertical="top"/>
    </xf>
    <xf numFmtId="1" fontId="4" fillId="0" borderId="0" xfId="0" applyNumberFormat="1" applyFont="1" applyBorder="1" applyAlignment="1" applyProtection="1">
      <alignment horizontal="centerContinuous" vertical="top"/>
    </xf>
    <xf numFmtId="0" fontId="6" fillId="2" borderId="0" xfId="0" applyFont="1" applyFill="1" applyBorder="1" applyAlignment="1" applyProtection="1">
      <alignment horizontal="centerContinuous" vertical="top" wrapText="1"/>
    </xf>
    <xf numFmtId="0" fontId="6" fillId="2" borderId="0" xfId="0" applyFont="1" applyFill="1" applyBorder="1" applyAlignment="1" applyProtection="1">
      <alignment horizontal="centerContinuous" vertical="top"/>
    </xf>
    <xf numFmtId="1" fontId="7" fillId="2" borderId="0" xfId="0" applyNumberFormat="1" applyFont="1" applyFill="1" applyBorder="1" applyAlignment="1" applyProtection="1">
      <alignment horizontal="centerContinuous" vertical="top"/>
    </xf>
    <xf numFmtId="0" fontId="7" fillId="2" borderId="0" xfId="0" applyFont="1" applyFill="1" applyBorder="1" applyAlignment="1" applyProtection="1">
      <alignment horizontal="centerContinuous" vertical="top"/>
    </xf>
    <xf numFmtId="0" fontId="5" fillId="11" borderId="3" xfId="0" applyFont="1" applyFill="1" applyBorder="1" applyAlignment="1" applyProtection="1">
      <alignment horizontal="center" vertical="center" wrapText="1"/>
    </xf>
    <xf numFmtId="1" fontId="5" fillId="11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26" fillId="0" borderId="13" xfId="0" applyFont="1" applyBorder="1" applyAlignment="1" applyProtection="1">
      <alignment vertical="center" wrapText="1"/>
    </xf>
    <xf numFmtId="0" fontId="26" fillId="0" borderId="16" xfId="0" applyFont="1" applyBorder="1" applyAlignment="1" applyProtection="1">
      <alignment vertical="center" wrapText="1"/>
    </xf>
    <xf numFmtId="1" fontId="26" fillId="0" borderId="16" xfId="0" applyNumberFormat="1" applyFont="1" applyBorder="1" applyAlignment="1" applyProtection="1">
      <alignment vertical="center" wrapText="1"/>
    </xf>
    <xf numFmtId="0" fontId="26" fillId="0" borderId="7" xfId="0" applyFont="1" applyBorder="1" applyAlignment="1" applyProtection="1">
      <alignment vertical="center" wrapText="1"/>
    </xf>
    <xf numFmtId="0" fontId="26" fillId="0" borderId="2" xfId="0" applyFont="1" applyBorder="1" applyAlignment="1" applyProtection="1">
      <alignment vertical="center" wrapText="1"/>
    </xf>
    <xf numFmtId="0" fontId="6" fillId="15" borderId="4" xfId="0" applyFont="1" applyFill="1" applyBorder="1" applyAlignment="1" applyProtection="1">
      <alignment horizontal="centerContinuous" vertical="top" wrapText="1"/>
    </xf>
    <xf numFmtId="0" fontId="6" fillId="15" borderId="1" xfId="0" applyFont="1" applyFill="1" applyBorder="1" applyAlignment="1" applyProtection="1">
      <alignment horizontal="centerContinuous" vertical="top" wrapText="1"/>
    </xf>
    <xf numFmtId="0" fontId="0" fillId="15" borderId="1" xfId="0" applyFill="1" applyBorder="1" applyAlignment="1" applyProtection="1">
      <alignment horizontal="centerContinuous" vertical="top"/>
    </xf>
    <xf numFmtId="0" fontId="0" fillId="15" borderId="2" xfId="0" applyFill="1" applyBorder="1" applyAlignment="1" applyProtection="1">
      <alignment horizontal="centerContinuous" vertical="top"/>
    </xf>
    <xf numFmtId="0" fontId="11" fillId="15" borderId="0" xfId="0" applyFont="1" applyFill="1" applyAlignment="1" applyProtection="1">
      <alignment vertical="center"/>
    </xf>
    <xf numFmtId="0" fontId="5" fillId="15" borderId="0" xfId="0" applyFont="1" applyFill="1" applyAlignment="1" applyProtection="1">
      <alignment vertical="top"/>
    </xf>
    <xf numFmtId="9" fontId="5" fillId="15" borderId="0" xfId="0" applyNumberFormat="1" applyFont="1" applyFill="1" applyAlignment="1" applyProtection="1">
      <alignment vertical="top"/>
    </xf>
    <xf numFmtId="0" fontId="12" fillId="15" borderId="0" xfId="0" applyFont="1" applyFill="1" applyAlignment="1" applyProtection="1">
      <alignment vertical="top"/>
    </xf>
    <xf numFmtId="9" fontId="12" fillId="15" borderId="0" xfId="0" applyNumberFormat="1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5" fillId="11" borderId="7" xfId="0" applyFont="1" applyFill="1" applyBorder="1" applyAlignment="1" applyProtection="1">
      <alignment horizontal="center" vertical="top"/>
    </xf>
    <xf numFmtId="0" fontId="5" fillId="13" borderId="3" xfId="0" applyFont="1" applyFill="1" applyBorder="1" applyAlignment="1" applyProtection="1">
      <alignment vertical="top"/>
    </xf>
    <xf numFmtId="0" fontId="5" fillId="12" borderId="19" xfId="0" applyFont="1" applyFill="1" applyBorder="1" applyAlignment="1" applyProtection="1">
      <alignment vertical="top"/>
    </xf>
    <xf numFmtId="0" fontId="24" fillId="11" borderId="3" xfId="3" applyFont="1" applyFill="1" applyBorder="1" applyAlignment="1" applyProtection="1">
      <alignment horizontal="center"/>
    </xf>
    <xf numFmtId="0" fontId="12" fillId="16" borderId="3" xfId="0" applyFont="1" applyFill="1" applyBorder="1" applyAlignment="1" applyProtection="1">
      <alignment vertical="top"/>
    </xf>
    <xf numFmtId="0" fontId="24" fillId="11" borderId="3" xfId="3" applyFont="1" applyFill="1" applyBorder="1" applyAlignment="1" applyProtection="1">
      <alignment horizontal="center" vertical="center"/>
    </xf>
    <xf numFmtId="0" fontId="24" fillId="11" borderId="7" xfId="0" applyFont="1" applyFill="1" applyBorder="1" applyAlignment="1" applyProtection="1">
      <alignment vertical="top" wrapText="1"/>
    </xf>
    <xf numFmtId="1" fontId="5" fillId="12" borderId="3" xfId="0" applyNumberFormat="1" applyFont="1" applyFill="1" applyBorder="1" applyAlignment="1" applyProtection="1">
      <alignment vertical="top"/>
    </xf>
    <xf numFmtId="1" fontId="5" fillId="13" borderId="3" xfId="0" applyNumberFormat="1" applyFont="1" applyFill="1" applyBorder="1" applyAlignment="1" applyProtection="1">
      <alignment vertical="top"/>
    </xf>
    <xf numFmtId="1" fontId="5" fillId="0" borderId="3" xfId="0" applyNumberFormat="1" applyFont="1" applyBorder="1" applyAlignment="1" applyProtection="1">
      <alignment vertical="top"/>
    </xf>
    <xf numFmtId="11" fontId="12" fillId="16" borderId="3" xfId="0" applyNumberFormat="1" applyFont="1" applyFill="1" applyBorder="1" applyAlignment="1" applyProtection="1">
      <alignment vertical="top"/>
    </xf>
    <xf numFmtId="0" fontId="25" fillId="11" borderId="3" xfId="3" applyFont="1" applyFill="1" applyBorder="1" applyAlignment="1" applyProtection="1">
      <alignment horizontal="center"/>
    </xf>
    <xf numFmtId="0" fontId="5" fillId="11" borderId="3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10" fillId="0" borderId="0" xfId="0" applyFont="1" applyFill="1" applyAlignment="1" applyProtection="1">
      <alignment horizontal="center" vertical="top"/>
    </xf>
    <xf numFmtId="166" fontId="5" fillId="0" borderId="0" xfId="0" applyNumberFormat="1" applyFont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9" fontId="5" fillId="0" borderId="0" xfId="0" applyNumberFormat="1" applyFont="1" applyFill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8" fillId="9" borderId="3" xfId="0" applyNumberFormat="1" applyFont="1" applyFill="1" applyBorder="1" applyAlignment="1" applyProtection="1">
      <alignment vertical="top"/>
    </xf>
    <xf numFmtId="0" fontId="5" fillId="11" borderId="3" xfId="3" applyFont="1" applyFill="1" applyBorder="1" applyAlignment="1" applyProtection="1">
      <alignment horizontal="center"/>
    </xf>
    <xf numFmtId="20" fontId="15" fillId="7" borderId="4" xfId="0" applyNumberFormat="1" applyFont="1" applyFill="1" applyBorder="1" applyAlignment="1">
      <alignment horizontal="center"/>
    </xf>
    <xf numFmtId="20" fontId="15" fillId="7" borderId="1" xfId="0" applyNumberFormat="1" applyFont="1" applyFill="1" applyBorder="1" applyAlignment="1">
      <alignment horizontal="center"/>
    </xf>
    <xf numFmtId="11" fontId="1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1" fontId="18" fillId="0" borderId="0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164" fontId="20" fillId="21" borderId="20" xfId="5" applyNumberFormat="1" applyFont="1" applyFill="1" applyBorder="1" applyAlignment="1" applyProtection="1">
      <alignment horizontal="center" vertical="center"/>
    </xf>
    <xf numFmtId="164" fontId="4" fillId="0" borderId="21" xfId="4" applyNumberFormat="1" applyBorder="1" applyAlignment="1" applyProtection="1">
      <alignment horizontal="center" vertical="center"/>
    </xf>
    <xf numFmtId="164" fontId="4" fillId="0" borderId="19" xfId="4" applyNumberFormat="1" applyBorder="1" applyAlignment="1" applyProtection="1">
      <alignment horizontal="center" vertical="center"/>
    </xf>
    <xf numFmtId="0" fontId="20" fillId="14" borderId="20" xfId="5" applyFont="1" applyFill="1" applyBorder="1" applyAlignment="1" applyProtection="1">
      <alignment horizontal="center" vertical="center"/>
    </xf>
    <xf numFmtId="0" fontId="4" fillId="14" borderId="21" xfId="4" applyFill="1" applyBorder="1" applyAlignment="1" applyProtection="1">
      <alignment horizontal="center" vertical="center"/>
    </xf>
    <xf numFmtId="0" fontId="4" fillId="14" borderId="19" xfId="4" applyFill="1" applyBorder="1" applyAlignment="1" applyProtection="1">
      <alignment horizontal="center" vertical="center"/>
    </xf>
    <xf numFmtId="0" fontId="20" fillId="21" borderId="20" xfId="3" applyFont="1" applyFill="1" applyBorder="1" applyAlignment="1" applyProtection="1">
      <alignment horizontal="center" vertical="center"/>
    </xf>
    <xf numFmtId="0" fontId="20" fillId="21" borderId="21" xfId="3" applyFont="1" applyFill="1" applyBorder="1" applyAlignment="1" applyProtection="1">
      <alignment horizontal="center" vertical="center"/>
    </xf>
    <xf numFmtId="0" fontId="20" fillId="21" borderId="19" xfId="3" applyFont="1" applyFill="1" applyBorder="1" applyAlignment="1" applyProtection="1">
      <alignment horizontal="center" vertical="center"/>
    </xf>
    <xf numFmtId="0" fontId="2" fillId="21" borderId="21" xfId="3" applyFill="1" applyBorder="1" applyAlignment="1" applyProtection="1">
      <alignment horizontal="center" vertical="center"/>
    </xf>
    <xf numFmtId="0" fontId="2" fillId="21" borderId="19" xfId="3" applyFill="1" applyBorder="1" applyAlignment="1" applyProtection="1">
      <alignment horizontal="center" vertical="center"/>
    </xf>
    <xf numFmtId="0" fontId="20" fillId="21" borderId="20" xfId="5" applyFont="1" applyFill="1" applyBorder="1" applyAlignment="1" applyProtection="1">
      <alignment horizontal="center" vertical="center"/>
    </xf>
    <xf numFmtId="0" fontId="20" fillId="21" borderId="21" xfId="5" applyFont="1" applyFill="1" applyBorder="1" applyAlignment="1" applyProtection="1">
      <alignment horizontal="center" vertical="center"/>
    </xf>
    <xf numFmtId="0" fontId="20" fillId="21" borderId="19" xfId="5" applyFont="1" applyFill="1" applyBorder="1" applyAlignment="1" applyProtection="1">
      <alignment horizontal="center" vertical="center"/>
    </xf>
    <xf numFmtId="0" fontId="4" fillId="0" borderId="21" xfId="4" applyBorder="1" applyAlignment="1" applyProtection="1">
      <alignment horizontal="center" vertical="center"/>
    </xf>
    <xf numFmtId="0" fontId="4" fillId="0" borderId="19" xfId="4" applyBorder="1" applyAlignment="1" applyProtection="1">
      <alignment horizontal="center" vertical="center"/>
    </xf>
    <xf numFmtId="0" fontId="20" fillId="18" borderId="20" xfId="5" applyFont="1" applyFill="1" applyBorder="1" applyAlignment="1" applyProtection="1">
      <alignment horizontal="center" vertical="center"/>
    </xf>
    <xf numFmtId="0" fontId="1" fillId="0" borderId="21" xfId="5" applyBorder="1" applyAlignment="1" applyProtection="1">
      <alignment horizontal="center" vertical="center"/>
    </xf>
    <xf numFmtId="0" fontId="1" fillId="0" borderId="19" xfId="5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vertical="top"/>
    </xf>
    <xf numFmtId="0" fontId="0" fillId="0" borderId="32" xfId="0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8" fillId="9" borderId="20" xfId="0" applyFont="1" applyFill="1" applyBorder="1" applyAlignment="1" applyProtection="1">
      <alignment vertical="top"/>
    </xf>
    <xf numFmtId="0" fontId="0" fillId="0" borderId="21" xfId="0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8" fillId="8" borderId="4" xfId="0" applyFont="1" applyFill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8" fillId="8" borderId="1" xfId="0" applyFont="1" applyFill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8" fillId="8" borderId="2" xfId="0" applyFont="1" applyFill="1" applyBorder="1" applyAlignment="1" applyProtection="1">
      <alignment vertical="top"/>
    </xf>
    <xf numFmtId="0" fontId="20" fillId="17" borderId="4" xfId="0" applyFont="1" applyFill="1" applyBorder="1" applyAlignment="1" applyProtection="1">
      <alignment horizontal="center" vertical="top" wrapText="1"/>
    </xf>
    <xf numFmtId="0" fontId="20" fillId="17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Percent" xfId="1" builtinId="5"/>
  </cellStyles>
  <dxfs count="0"/>
  <tableStyles count="0" defaultTableStyle="TableStyleMedium2" defaultPivotStyle="PivotStyleLight16"/>
  <colors>
    <mruColors>
      <color rgb="FF00FFFF"/>
      <color rgb="FFFFFF99"/>
      <color rgb="FF000080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114300</xdr:rowOff>
    </xdr:from>
    <xdr:to>
      <xdr:col>2</xdr:col>
      <xdr:colOff>2324100</xdr:colOff>
      <xdr:row>6</xdr:row>
      <xdr:rowOff>142875</xdr:rowOff>
    </xdr:to>
    <xdr:pic>
      <xdr:nvPicPr>
        <xdr:cNvPr id="3" name="Image 2" descr="Logo à jour de l'ASA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2257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10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156891</xdr:colOff>
      <xdr:row>48</xdr:row>
      <xdr:rowOff>190500</xdr:rowOff>
    </xdr:from>
    <xdr:to>
      <xdr:col>9</xdr:col>
      <xdr:colOff>236499</xdr:colOff>
      <xdr:row>51</xdr:row>
      <xdr:rowOff>110823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41" y="12525375"/>
          <a:ext cx="10395183" cy="834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257727</xdr:colOff>
      <xdr:row>25</xdr:row>
      <xdr:rowOff>190499</xdr:rowOff>
    </xdr:from>
    <xdr:to>
      <xdr:col>9</xdr:col>
      <xdr:colOff>337335</xdr:colOff>
      <xdr:row>28</xdr:row>
      <xdr:rowOff>110822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077" y="6286499"/>
          <a:ext cx="10395183" cy="834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649800</xdr:colOff>
      <xdr:row>0</xdr:row>
      <xdr:rowOff>88898</xdr:rowOff>
    </xdr:from>
    <xdr:to>
      <xdr:col>3</xdr:col>
      <xdr:colOff>351179</xdr:colOff>
      <xdr:row>0</xdr:row>
      <xdr:rowOff>808898</xdr:rowOff>
    </xdr:to>
    <xdr:pic>
      <xdr:nvPicPr>
        <xdr:cNvPr id="3" name="Image 2" descr="Logo à jour de l'ASAQ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467" y="88898"/>
          <a:ext cx="1616962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0</xdr:rowOff>
    </xdr:from>
    <xdr:to>
      <xdr:col>3</xdr:col>
      <xdr:colOff>501782</xdr:colOff>
      <xdr:row>0</xdr:row>
      <xdr:rowOff>792000</xdr:rowOff>
    </xdr:to>
    <xdr:pic>
      <xdr:nvPicPr>
        <xdr:cNvPr id="3" name="Image 2" descr="Logo à jour de l'ASAQ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1787657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5:D25"/>
  <sheetViews>
    <sheetView zoomScaleNormal="100" workbookViewId="0"/>
  </sheetViews>
  <sheetFormatPr baseColWidth="10" defaultRowHeight="13" x14ac:dyDescent="0.15"/>
  <cols>
    <col min="1" max="1" width="15.6640625" style="246" customWidth="1"/>
    <col min="2" max="2" width="8.6640625" style="246" customWidth="1"/>
    <col min="3" max="3" width="40.6640625" style="246" customWidth="1"/>
    <col min="4" max="4" width="15.6640625" style="246" customWidth="1"/>
    <col min="5" max="5" width="19.83203125" style="246" customWidth="1"/>
    <col min="6" max="256" width="11.5" style="246"/>
    <col min="257" max="257" width="20.6640625" style="246" customWidth="1"/>
    <col min="258" max="258" width="8.6640625" style="246" customWidth="1"/>
    <col min="259" max="259" width="35.6640625" style="246" customWidth="1"/>
    <col min="260" max="260" width="20.6640625" style="246" customWidth="1"/>
    <col min="261" max="261" width="19.83203125" style="246" customWidth="1"/>
    <col min="262" max="512" width="11.5" style="246"/>
    <col min="513" max="513" width="20.6640625" style="246" customWidth="1"/>
    <col min="514" max="514" width="8.6640625" style="246" customWidth="1"/>
    <col min="515" max="515" width="35.6640625" style="246" customWidth="1"/>
    <col min="516" max="516" width="20.6640625" style="246" customWidth="1"/>
    <col min="517" max="517" width="19.83203125" style="246" customWidth="1"/>
    <col min="518" max="768" width="11.5" style="246"/>
    <col min="769" max="769" width="20.6640625" style="246" customWidth="1"/>
    <col min="770" max="770" width="8.6640625" style="246" customWidth="1"/>
    <col min="771" max="771" width="35.6640625" style="246" customWidth="1"/>
    <col min="772" max="772" width="20.6640625" style="246" customWidth="1"/>
    <col min="773" max="773" width="19.83203125" style="246" customWidth="1"/>
    <col min="774" max="1024" width="11.5" style="246"/>
    <col min="1025" max="1025" width="20.6640625" style="246" customWidth="1"/>
    <col min="1026" max="1026" width="8.6640625" style="246" customWidth="1"/>
    <col min="1027" max="1027" width="35.6640625" style="246" customWidth="1"/>
    <col min="1028" max="1028" width="20.6640625" style="246" customWidth="1"/>
    <col min="1029" max="1029" width="19.83203125" style="246" customWidth="1"/>
    <col min="1030" max="1280" width="11.5" style="246"/>
    <col min="1281" max="1281" width="20.6640625" style="246" customWidth="1"/>
    <col min="1282" max="1282" width="8.6640625" style="246" customWidth="1"/>
    <col min="1283" max="1283" width="35.6640625" style="246" customWidth="1"/>
    <col min="1284" max="1284" width="20.6640625" style="246" customWidth="1"/>
    <col min="1285" max="1285" width="19.83203125" style="246" customWidth="1"/>
    <col min="1286" max="1536" width="11.5" style="246"/>
    <col min="1537" max="1537" width="20.6640625" style="246" customWidth="1"/>
    <col min="1538" max="1538" width="8.6640625" style="246" customWidth="1"/>
    <col min="1539" max="1539" width="35.6640625" style="246" customWidth="1"/>
    <col min="1540" max="1540" width="20.6640625" style="246" customWidth="1"/>
    <col min="1541" max="1541" width="19.83203125" style="246" customWidth="1"/>
    <col min="1542" max="1792" width="11.5" style="246"/>
    <col min="1793" max="1793" width="20.6640625" style="246" customWidth="1"/>
    <col min="1794" max="1794" width="8.6640625" style="246" customWidth="1"/>
    <col min="1795" max="1795" width="35.6640625" style="246" customWidth="1"/>
    <col min="1796" max="1796" width="20.6640625" style="246" customWidth="1"/>
    <col min="1797" max="1797" width="19.83203125" style="246" customWidth="1"/>
    <col min="1798" max="2048" width="11.5" style="246"/>
    <col min="2049" max="2049" width="20.6640625" style="246" customWidth="1"/>
    <col min="2050" max="2050" width="8.6640625" style="246" customWidth="1"/>
    <col min="2051" max="2051" width="35.6640625" style="246" customWidth="1"/>
    <col min="2052" max="2052" width="20.6640625" style="246" customWidth="1"/>
    <col min="2053" max="2053" width="19.83203125" style="246" customWidth="1"/>
    <col min="2054" max="2304" width="11.5" style="246"/>
    <col min="2305" max="2305" width="20.6640625" style="246" customWidth="1"/>
    <col min="2306" max="2306" width="8.6640625" style="246" customWidth="1"/>
    <col min="2307" max="2307" width="35.6640625" style="246" customWidth="1"/>
    <col min="2308" max="2308" width="20.6640625" style="246" customWidth="1"/>
    <col min="2309" max="2309" width="19.83203125" style="246" customWidth="1"/>
    <col min="2310" max="2560" width="11.5" style="246"/>
    <col min="2561" max="2561" width="20.6640625" style="246" customWidth="1"/>
    <col min="2562" max="2562" width="8.6640625" style="246" customWidth="1"/>
    <col min="2563" max="2563" width="35.6640625" style="246" customWidth="1"/>
    <col min="2564" max="2564" width="20.6640625" style="246" customWidth="1"/>
    <col min="2565" max="2565" width="19.83203125" style="246" customWidth="1"/>
    <col min="2566" max="2816" width="11.5" style="246"/>
    <col min="2817" max="2817" width="20.6640625" style="246" customWidth="1"/>
    <col min="2818" max="2818" width="8.6640625" style="246" customWidth="1"/>
    <col min="2819" max="2819" width="35.6640625" style="246" customWidth="1"/>
    <col min="2820" max="2820" width="20.6640625" style="246" customWidth="1"/>
    <col min="2821" max="2821" width="19.83203125" style="246" customWidth="1"/>
    <col min="2822" max="3072" width="11.5" style="246"/>
    <col min="3073" max="3073" width="20.6640625" style="246" customWidth="1"/>
    <col min="3074" max="3074" width="8.6640625" style="246" customWidth="1"/>
    <col min="3075" max="3075" width="35.6640625" style="246" customWidth="1"/>
    <col min="3076" max="3076" width="20.6640625" style="246" customWidth="1"/>
    <col min="3077" max="3077" width="19.83203125" style="246" customWidth="1"/>
    <col min="3078" max="3328" width="11.5" style="246"/>
    <col min="3329" max="3329" width="20.6640625" style="246" customWidth="1"/>
    <col min="3330" max="3330" width="8.6640625" style="246" customWidth="1"/>
    <col min="3331" max="3331" width="35.6640625" style="246" customWidth="1"/>
    <col min="3332" max="3332" width="20.6640625" style="246" customWidth="1"/>
    <col min="3333" max="3333" width="19.83203125" style="246" customWidth="1"/>
    <col min="3334" max="3584" width="11.5" style="246"/>
    <col min="3585" max="3585" width="20.6640625" style="246" customWidth="1"/>
    <col min="3586" max="3586" width="8.6640625" style="246" customWidth="1"/>
    <col min="3587" max="3587" width="35.6640625" style="246" customWidth="1"/>
    <col min="3588" max="3588" width="20.6640625" style="246" customWidth="1"/>
    <col min="3589" max="3589" width="19.83203125" style="246" customWidth="1"/>
    <col min="3590" max="3840" width="11.5" style="246"/>
    <col min="3841" max="3841" width="20.6640625" style="246" customWidth="1"/>
    <col min="3842" max="3842" width="8.6640625" style="246" customWidth="1"/>
    <col min="3843" max="3843" width="35.6640625" style="246" customWidth="1"/>
    <col min="3844" max="3844" width="20.6640625" style="246" customWidth="1"/>
    <col min="3845" max="3845" width="19.83203125" style="246" customWidth="1"/>
    <col min="3846" max="4096" width="11.5" style="246"/>
    <col min="4097" max="4097" width="20.6640625" style="246" customWidth="1"/>
    <col min="4098" max="4098" width="8.6640625" style="246" customWidth="1"/>
    <col min="4099" max="4099" width="35.6640625" style="246" customWidth="1"/>
    <col min="4100" max="4100" width="20.6640625" style="246" customWidth="1"/>
    <col min="4101" max="4101" width="19.83203125" style="246" customWidth="1"/>
    <col min="4102" max="4352" width="11.5" style="246"/>
    <col min="4353" max="4353" width="20.6640625" style="246" customWidth="1"/>
    <col min="4354" max="4354" width="8.6640625" style="246" customWidth="1"/>
    <col min="4355" max="4355" width="35.6640625" style="246" customWidth="1"/>
    <col min="4356" max="4356" width="20.6640625" style="246" customWidth="1"/>
    <col min="4357" max="4357" width="19.83203125" style="246" customWidth="1"/>
    <col min="4358" max="4608" width="11.5" style="246"/>
    <col min="4609" max="4609" width="20.6640625" style="246" customWidth="1"/>
    <col min="4610" max="4610" width="8.6640625" style="246" customWidth="1"/>
    <col min="4611" max="4611" width="35.6640625" style="246" customWidth="1"/>
    <col min="4612" max="4612" width="20.6640625" style="246" customWidth="1"/>
    <col min="4613" max="4613" width="19.83203125" style="246" customWidth="1"/>
    <col min="4614" max="4864" width="11.5" style="246"/>
    <col min="4865" max="4865" width="20.6640625" style="246" customWidth="1"/>
    <col min="4866" max="4866" width="8.6640625" style="246" customWidth="1"/>
    <col min="4867" max="4867" width="35.6640625" style="246" customWidth="1"/>
    <col min="4868" max="4868" width="20.6640625" style="246" customWidth="1"/>
    <col min="4869" max="4869" width="19.83203125" style="246" customWidth="1"/>
    <col min="4870" max="5120" width="11.5" style="246"/>
    <col min="5121" max="5121" width="20.6640625" style="246" customWidth="1"/>
    <col min="5122" max="5122" width="8.6640625" style="246" customWidth="1"/>
    <col min="5123" max="5123" width="35.6640625" style="246" customWidth="1"/>
    <col min="5124" max="5124" width="20.6640625" style="246" customWidth="1"/>
    <col min="5125" max="5125" width="19.83203125" style="246" customWidth="1"/>
    <col min="5126" max="5376" width="11.5" style="246"/>
    <col min="5377" max="5377" width="20.6640625" style="246" customWidth="1"/>
    <col min="5378" max="5378" width="8.6640625" style="246" customWidth="1"/>
    <col min="5379" max="5379" width="35.6640625" style="246" customWidth="1"/>
    <col min="5380" max="5380" width="20.6640625" style="246" customWidth="1"/>
    <col min="5381" max="5381" width="19.83203125" style="246" customWidth="1"/>
    <col min="5382" max="5632" width="11.5" style="246"/>
    <col min="5633" max="5633" width="20.6640625" style="246" customWidth="1"/>
    <col min="5634" max="5634" width="8.6640625" style="246" customWidth="1"/>
    <col min="5635" max="5635" width="35.6640625" style="246" customWidth="1"/>
    <col min="5636" max="5636" width="20.6640625" style="246" customWidth="1"/>
    <col min="5637" max="5637" width="19.83203125" style="246" customWidth="1"/>
    <col min="5638" max="5888" width="11.5" style="246"/>
    <col min="5889" max="5889" width="20.6640625" style="246" customWidth="1"/>
    <col min="5890" max="5890" width="8.6640625" style="246" customWidth="1"/>
    <col min="5891" max="5891" width="35.6640625" style="246" customWidth="1"/>
    <col min="5892" max="5892" width="20.6640625" style="246" customWidth="1"/>
    <col min="5893" max="5893" width="19.83203125" style="246" customWidth="1"/>
    <col min="5894" max="6144" width="11.5" style="246"/>
    <col min="6145" max="6145" width="20.6640625" style="246" customWidth="1"/>
    <col min="6146" max="6146" width="8.6640625" style="246" customWidth="1"/>
    <col min="6147" max="6147" width="35.6640625" style="246" customWidth="1"/>
    <col min="6148" max="6148" width="20.6640625" style="246" customWidth="1"/>
    <col min="6149" max="6149" width="19.83203125" style="246" customWidth="1"/>
    <col min="6150" max="6400" width="11.5" style="246"/>
    <col min="6401" max="6401" width="20.6640625" style="246" customWidth="1"/>
    <col min="6402" max="6402" width="8.6640625" style="246" customWidth="1"/>
    <col min="6403" max="6403" width="35.6640625" style="246" customWidth="1"/>
    <col min="6404" max="6404" width="20.6640625" style="246" customWidth="1"/>
    <col min="6405" max="6405" width="19.83203125" style="246" customWidth="1"/>
    <col min="6406" max="6656" width="11.5" style="246"/>
    <col min="6657" max="6657" width="20.6640625" style="246" customWidth="1"/>
    <col min="6658" max="6658" width="8.6640625" style="246" customWidth="1"/>
    <col min="6659" max="6659" width="35.6640625" style="246" customWidth="1"/>
    <col min="6660" max="6660" width="20.6640625" style="246" customWidth="1"/>
    <col min="6661" max="6661" width="19.83203125" style="246" customWidth="1"/>
    <col min="6662" max="6912" width="11.5" style="246"/>
    <col min="6913" max="6913" width="20.6640625" style="246" customWidth="1"/>
    <col min="6914" max="6914" width="8.6640625" style="246" customWidth="1"/>
    <col min="6915" max="6915" width="35.6640625" style="246" customWidth="1"/>
    <col min="6916" max="6916" width="20.6640625" style="246" customWidth="1"/>
    <col min="6917" max="6917" width="19.83203125" style="246" customWidth="1"/>
    <col min="6918" max="7168" width="11.5" style="246"/>
    <col min="7169" max="7169" width="20.6640625" style="246" customWidth="1"/>
    <col min="7170" max="7170" width="8.6640625" style="246" customWidth="1"/>
    <col min="7171" max="7171" width="35.6640625" style="246" customWidth="1"/>
    <col min="7172" max="7172" width="20.6640625" style="246" customWidth="1"/>
    <col min="7173" max="7173" width="19.83203125" style="246" customWidth="1"/>
    <col min="7174" max="7424" width="11.5" style="246"/>
    <col min="7425" max="7425" width="20.6640625" style="246" customWidth="1"/>
    <col min="7426" max="7426" width="8.6640625" style="246" customWidth="1"/>
    <col min="7427" max="7427" width="35.6640625" style="246" customWidth="1"/>
    <col min="7428" max="7428" width="20.6640625" style="246" customWidth="1"/>
    <col min="7429" max="7429" width="19.83203125" style="246" customWidth="1"/>
    <col min="7430" max="7680" width="11.5" style="246"/>
    <col min="7681" max="7681" width="20.6640625" style="246" customWidth="1"/>
    <col min="7682" max="7682" width="8.6640625" style="246" customWidth="1"/>
    <col min="7683" max="7683" width="35.6640625" style="246" customWidth="1"/>
    <col min="7684" max="7684" width="20.6640625" style="246" customWidth="1"/>
    <col min="7685" max="7685" width="19.83203125" style="246" customWidth="1"/>
    <col min="7686" max="7936" width="11.5" style="246"/>
    <col min="7937" max="7937" width="20.6640625" style="246" customWidth="1"/>
    <col min="7938" max="7938" width="8.6640625" style="246" customWidth="1"/>
    <col min="7939" max="7939" width="35.6640625" style="246" customWidth="1"/>
    <col min="7940" max="7940" width="20.6640625" style="246" customWidth="1"/>
    <col min="7941" max="7941" width="19.83203125" style="246" customWidth="1"/>
    <col min="7942" max="8192" width="11.5" style="246"/>
    <col min="8193" max="8193" width="20.6640625" style="246" customWidth="1"/>
    <col min="8194" max="8194" width="8.6640625" style="246" customWidth="1"/>
    <col min="8195" max="8195" width="35.6640625" style="246" customWidth="1"/>
    <col min="8196" max="8196" width="20.6640625" style="246" customWidth="1"/>
    <col min="8197" max="8197" width="19.83203125" style="246" customWidth="1"/>
    <col min="8198" max="8448" width="11.5" style="246"/>
    <col min="8449" max="8449" width="20.6640625" style="246" customWidth="1"/>
    <col min="8450" max="8450" width="8.6640625" style="246" customWidth="1"/>
    <col min="8451" max="8451" width="35.6640625" style="246" customWidth="1"/>
    <col min="8452" max="8452" width="20.6640625" style="246" customWidth="1"/>
    <col min="8453" max="8453" width="19.83203125" style="246" customWidth="1"/>
    <col min="8454" max="8704" width="11.5" style="246"/>
    <col min="8705" max="8705" width="20.6640625" style="246" customWidth="1"/>
    <col min="8706" max="8706" width="8.6640625" style="246" customWidth="1"/>
    <col min="8707" max="8707" width="35.6640625" style="246" customWidth="1"/>
    <col min="8708" max="8708" width="20.6640625" style="246" customWidth="1"/>
    <col min="8709" max="8709" width="19.83203125" style="246" customWidth="1"/>
    <col min="8710" max="8960" width="11.5" style="246"/>
    <col min="8961" max="8961" width="20.6640625" style="246" customWidth="1"/>
    <col min="8962" max="8962" width="8.6640625" style="246" customWidth="1"/>
    <col min="8963" max="8963" width="35.6640625" style="246" customWidth="1"/>
    <col min="8964" max="8964" width="20.6640625" style="246" customWidth="1"/>
    <col min="8965" max="8965" width="19.83203125" style="246" customWidth="1"/>
    <col min="8966" max="9216" width="11.5" style="246"/>
    <col min="9217" max="9217" width="20.6640625" style="246" customWidth="1"/>
    <col min="9218" max="9218" width="8.6640625" style="246" customWidth="1"/>
    <col min="9219" max="9219" width="35.6640625" style="246" customWidth="1"/>
    <col min="9220" max="9220" width="20.6640625" style="246" customWidth="1"/>
    <col min="9221" max="9221" width="19.83203125" style="246" customWidth="1"/>
    <col min="9222" max="9472" width="11.5" style="246"/>
    <col min="9473" max="9473" width="20.6640625" style="246" customWidth="1"/>
    <col min="9474" max="9474" width="8.6640625" style="246" customWidth="1"/>
    <col min="9475" max="9475" width="35.6640625" style="246" customWidth="1"/>
    <col min="9476" max="9476" width="20.6640625" style="246" customWidth="1"/>
    <col min="9477" max="9477" width="19.83203125" style="246" customWidth="1"/>
    <col min="9478" max="9728" width="11.5" style="246"/>
    <col min="9729" max="9729" width="20.6640625" style="246" customWidth="1"/>
    <col min="9730" max="9730" width="8.6640625" style="246" customWidth="1"/>
    <col min="9731" max="9731" width="35.6640625" style="246" customWidth="1"/>
    <col min="9732" max="9732" width="20.6640625" style="246" customWidth="1"/>
    <col min="9733" max="9733" width="19.83203125" style="246" customWidth="1"/>
    <col min="9734" max="9984" width="11.5" style="246"/>
    <col min="9985" max="9985" width="20.6640625" style="246" customWidth="1"/>
    <col min="9986" max="9986" width="8.6640625" style="246" customWidth="1"/>
    <col min="9987" max="9987" width="35.6640625" style="246" customWidth="1"/>
    <col min="9988" max="9988" width="20.6640625" style="246" customWidth="1"/>
    <col min="9989" max="9989" width="19.83203125" style="246" customWidth="1"/>
    <col min="9990" max="10240" width="11.5" style="246"/>
    <col min="10241" max="10241" width="20.6640625" style="246" customWidth="1"/>
    <col min="10242" max="10242" width="8.6640625" style="246" customWidth="1"/>
    <col min="10243" max="10243" width="35.6640625" style="246" customWidth="1"/>
    <col min="10244" max="10244" width="20.6640625" style="246" customWidth="1"/>
    <col min="10245" max="10245" width="19.83203125" style="246" customWidth="1"/>
    <col min="10246" max="10496" width="11.5" style="246"/>
    <col min="10497" max="10497" width="20.6640625" style="246" customWidth="1"/>
    <col min="10498" max="10498" width="8.6640625" style="246" customWidth="1"/>
    <col min="10499" max="10499" width="35.6640625" style="246" customWidth="1"/>
    <col min="10500" max="10500" width="20.6640625" style="246" customWidth="1"/>
    <col min="10501" max="10501" width="19.83203125" style="246" customWidth="1"/>
    <col min="10502" max="10752" width="11.5" style="246"/>
    <col min="10753" max="10753" width="20.6640625" style="246" customWidth="1"/>
    <col min="10754" max="10754" width="8.6640625" style="246" customWidth="1"/>
    <col min="10755" max="10755" width="35.6640625" style="246" customWidth="1"/>
    <col min="10756" max="10756" width="20.6640625" style="246" customWidth="1"/>
    <col min="10757" max="10757" width="19.83203125" style="246" customWidth="1"/>
    <col min="10758" max="11008" width="11.5" style="246"/>
    <col min="11009" max="11009" width="20.6640625" style="246" customWidth="1"/>
    <col min="11010" max="11010" width="8.6640625" style="246" customWidth="1"/>
    <col min="11011" max="11011" width="35.6640625" style="246" customWidth="1"/>
    <col min="11012" max="11012" width="20.6640625" style="246" customWidth="1"/>
    <col min="11013" max="11013" width="19.83203125" style="246" customWidth="1"/>
    <col min="11014" max="11264" width="11.5" style="246"/>
    <col min="11265" max="11265" width="20.6640625" style="246" customWidth="1"/>
    <col min="11266" max="11266" width="8.6640625" style="246" customWidth="1"/>
    <col min="11267" max="11267" width="35.6640625" style="246" customWidth="1"/>
    <col min="11268" max="11268" width="20.6640625" style="246" customWidth="1"/>
    <col min="11269" max="11269" width="19.83203125" style="246" customWidth="1"/>
    <col min="11270" max="11520" width="11.5" style="246"/>
    <col min="11521" max="11521" width="20.6640625" style="246" customWidth="1"/>
    <col min="11522" max="11522" width="8.6640625" style="246" customWidth="1"/>
    <col min="11523" max="11523" width="35.6640625" style="246" customWidth="1"/>
    <col min="11524" max="11524" width="20.6640625" style="246" customWidth="1"/>
    <col min="11525" max="11525" width="19.83203125" style="246" customWidth="1"/>
    <col min="11526" max="11776" width="11.5" style="246"/>
    <col min="11777" max="11777" width="20.6640625" style="246" customWidth="1"/>
    <col min="11778" max="11778" width="8.6640625" style="246" customWidth="1"/>
    <col min="11779" max="11779" width="35.6640625" style="246" customWidth="1"/>
    <col min="11780" max="11780" width="20.6640625" style="246" customWidth="1"/>
    <col min="11781" max="11781" width="19.83203125" style="246" customWidth="1"/>
    <col min="11782" max="12032" width="11.5" style="246"/>
    <col min="12033" max="12033" width="20.6640625" style="246" customWidth="1"/>
    <col min="12034" max="12034" width="8.6640625" style="246" customWidth="1"/>
    <col min="12035" max="12035" width="35.6640625" style="246" customWidth="1"/>
    <col min="12036" max="12036" width="20.6640625" style="246" customWidth="1"/>
    <col min="12037" max="12037" width="19.83203125" style="246" customWidth="1"/>
    <col min="12038" max="12288" width="11.5" style="246"/>
    <col min="12289" max="12289" width="20.6640625" style="246" customWidth="1"/>
    <col min="12290" max="12290" width="8.6640625" style="246" customWidth="1"/>
    <col min="12291" max="12291" width="35.6640625" style="246" customWidth="1"/>
    <col min="12292" max="12292" width="20.6640625" style="246" customWidth="1"/>
    <col min="12293" max="12293" width="19.83203125" style="246" customWidth="1"/>
    <col min="12294" max="12544" width="11.5" style="246"/>
    <col min="12545" max="12545" width="20.6640625" style="246" customWidth="1"/>
    <col min="12546" max="12546" width="8.6640625" style="246" customWidth="1"/>
    <col min="12547" max="12547" width="35.6640625" style="246" customWidth="1"/>
    <col min="12548" max="12548" width="20.6640625" style="246" customWidth="1"/>
    <col min="12549" max="12549" width="19.83203125" style="246" customWidth="1"/>
    <col min="12550" max="12800" width="11.5" style="246"/>
    <col min="12801" max="12801" width="20.6640625" style="246" customWidth="1"/>
    <col min="12802" max="12802" width="8.6640625" style="246" customWidth="1"/>
    <col min="12803" max="12803" width="35.6640625" style="246" customWidth="1"/>
    <col min="12804" max="12804" width="20.6640625" style="246" customWidth="1"/>
    <col min="12805" max="12805" width="19.83203125" style="246" customWidth="1"/>
    <col min="12806" max="13056" width="11.5" style="246"/>
    <col min="13057" max="13057" width="20.6640625" style="246" customWidth="1"/>
    <col min="13058" max="13058" width="8.6640625" style="246" customWidth="1"/>
    <col min="13059" max="13059" width="35.6640625" style="246" customWidth="1"/>
    <col min="13060" max="13060" width="20.6640625" style="246" customWidth="1"/>
    <col min="13061" max="13061" width="19.83203125" style="246" customWidth="1"/>
    <col min="13062" max="13312" width="11.5" style="246"/>
    <col min="13313" max="13313" width="20.6640625" style="246" customWidth="1"/>
    <col min="13314" max="13314" width="8.6640625" style="246" customWidth="1"/>
    <col min="13315" max="13315" width="35.6640625" style="246" customWidth="1"/>
    <col min="13316" max="13316" width="20.6640625" style="246" customWidth="1"/>
    <col min="13317" max="13317" width="19.83203125" style="246" customWidth="1"/>
    <col min="13318" max="13568" width="11.5" style="246"/>
    <col min="13569" max="13569" width="20.6640625" style="246" customWidth="1"/>
    <col min="13570" max="13570" width="8.6640625" style="246" customWidth="1"/>
    <col min="13571" max="13571" width="35.6640625" style="246" customWidth="1"/>
    <col min="13572" max="13572" width="20.6640625" style="246" customWidth="1"/>
    <col min="13573" max="13573" width="19.83203125" style="246" customWidth="1"/>
    <col min="13574" max="13824" width="11.5" style="246"/>
    <col min="13825" max="13825" width="20.6640625" style="246" customWidth="1"/>
    <col min="13826" max="13826" width="8.6640625" style="246" customWidth="1"/>
    <col min="13827" max="13827" width="35.6640625" style="246" customWidth="1"/>
    <col min="13828" max="13828" width="20.6640625" style="246" customWidth="1"/>
    <col min="13829" max="13829" width="19.83203125" style="246" customWidth="1"/>
    <col min="13830" max="14080" width="11.5" style="246"/>
    <col min="14081" max="14081" width="20.6640625" style="246" customWidth="1"/>
    <col min="14082" max="14082" width="8.6640625" style="246" customWidth="1"/>
    <col min="14083" max="14083" width="35.6640625" style="246" customWidth="1"/>
    <col min="14084" max="14084" width="20.6640625" style="246" customWidth="1"/>
    <col min="14085" max="14085" width="19.83203125" style="246" customWidth="1"/>
    <col min="14086" max="14336" width="11.5" style="246"/>
    <col min="14337" max="14337" width="20.6640625" style="246" customWidth="1"/>
    <col min="14338" max="14338" width="8.6640625" style="246" customWidth="1"/>
    <col min="14339" max="14339" width="35.6640625" style="246" customWidth="1"/>
    <col min="14340" max="14340" width="20.6640625" style="246" customWidth="1"/>
    <col min="14341" max="14341" width="19.83203125" style="246" customWidth="1"/>
    <col min="14342" max="14592" width="11.5" style="246"/>
    <col min="14593" max="14593" width="20.6640625" style="246" customWidth="1"/>
    <col min="14594" max="14594" width="8.6640625" style="246" customWidth="1"/>
    <col min="14595" max="14595" width="35.6640625" style="246" customWidth="1"/>
    <col min="14596" max="14596" width="20.6640625" style="246" customWidth="1"/>
    <col min="14597" max="14597" width="19.83203125" style="246" customWidth="1"/>
    <col min="14598" max="14848" width="11.5" style="246"/>
    <col min="14849" max="14849" width="20.6640625" style="246" customWidth="1"/>
    <col min="14850" max="14850" width="8.6640625" style="246" customWidth="1"/>
    <col min="14851" max="14851" width="35.6640625" style="246" customWidth="1"/>
    <col min="14852" max="14852" width="20.6640625" style="246" customWidth="1"/>
    <col min="14853" max="14853" width="19.83203125" style="246" customWidth="1"/>
    <col min="14854" max="15104" width="11.5" style="246"/>
    <col min="15105" max="15105" width="20.6640625" style="246" customWidth="1"/>
    <col min="15106" max="15106" width="8.6640625" style="246" customWidth="1"/>
    <col min="15107" max="15107" width="35.6640625" style="246" customWidth="1"/>
    <col min="15108" max="15108" width="20.6640625" style="246" customWidth="1"/>
    <col min="15109" max="15109" width="19.83203125" style="246" customWidth="1"/>
    <col min="15110" max="15360" width="11.5" style="246"/>
    <col min="15361" max="15361" width="20.6640625" style="246" customWidth="1"/>
    <col min="15362" max="15362" width="8.6640625" style="246" customWidth="1"/>
    <col min="15363" max="15363" width="35.6640625" style="246" customWidth="1"/>
    <col min="15364" max="15364" width="20.6640625" style="246" customWidth="1"/>
    <col min="15365" max="15365" width="19.83203125" style="246" customWidth="1"/>
    <col min="15366" max="15616" width="11.5" style="246"/>
    <col min="15617" max="15617" width="20.6640625" style="246" customWidth="1"/>
    <col min="15618" max="15618" width="8.6640625" style="246" customWidth="1"/>
    <col min="15619" max="15619" width="35.6640625" style="246" customWidth="1"/>
    <col min="15620" max="15620" width="20.6640625" style="246" customWidth="1"/>
    <col min="15621" max="15621" width="19.83203125" style="246" customWidth="1"/>
    <col min="15622" max="15872" width="11.5" style="246"/>
    <col min="15873" max="15873" width="20.6640625" style="246" customWidth="1"/>
    <col min="15874" max="15874" width="8.6640625" style="246" customWidth="1"/>
    <col min="15875" max="15875" width="35.6640625" style="246" customWidth="1"/>
    <col min="15876" max="15876" width="20.6640625" style="246" customWidth="1"/>
    <col min="15877" max="15877" width="19.83203125" style="246" customWidth="1"/>
    <col min="15878" max="16128" width="11.5" style="246"/>
    <col min="16129" max="16129" width="20.6640625" style="246" customWidth="1"/>
    <col min="16130" max="16130" width="8.6640625" style="246" customWidth="1"/>
    <col min="16131" max="16131" width="35.6640625" style="246" customWidth="1"/>
    <col min="16132" max="16132" width="20.6640625" style="246" customWidth="1"/>
    <col min="16133" max="16133" width="19.83203125" style="246" customWidth="1"/>
    <col min="16134" max="16384" width="11.5" style="246"/>
  </cols>
  <sheetData>
    <row r="5" spans="1:4" x14ac:dyDescent="0.15">
      <c r="B5" s="247"/>
    </row>
    <row r="8" spans="1:4" ht="40" customHeight="1" thickBot="1" x14ac:dyDescent="0.2">
      <c r="A8" s="248" t="s">
        <v>96</v>
      </c>
      <c r="B8" s="249"/>
      <c r="C8" s="249"/>
      <c r="D8" s="249"/>
    </row>
    <row r="9" spans="1:4" ht="20" customHeight="1" thickBot="1" x14ac:dyDescent="0.25">
      <c r="A9" s="250" t="s">
        <v>20</v>
      </c>
      <c r="B9" s="251"/>
      <c r="C9" s="252"/>
      <c r="D9" s="253"/>
    </row>
    <row r="10" spans="1:4" ht="18" x14ac:dyDescent="0.2">
      <c r="B10" s="254" t="s">
        <v>21</v>
      </c>
      <c r="C10" s="254"/>
    </row>
    <row r="11" spans="1:4" ht="18" x14ac:dyDescent="0.2">
      <c r="B11" s="255">
        <v>1</v>
      </c>
      <c r="C11" s="256" t="s">
        <v>233</v>
      </c>
    </row>
    <row r="12" spans="1:4" ht="18" x14ac:dyDescent="0.2">
      <c r="B12" s="255">
        <v>2</v>
      </c>
      <c r="C12" s="257" t="s">
        <v>82</v>
      </c>
    </row>
    <row r="13" spans="1:4" ht="18" x14ac:dyDescent="0.2">
      <c r="B13" s="255">
        <v>3</v>
      </c>
      <c r="C13" s="258" t="s">
        <v>8</v>
      </c>
    </row>
    <row r="14" spans="1:4" ht="18" x14ac:dyDescent="0.2">
      <c r="B14" s="255">
        <v>4</v>
      </c>
      <c r="C14" s="259" t="s">
        <v>14</v>
      </c>
    </row>
    <row r="15" spans="1:4" ht="18" x14ac:dyDescent="0.2">
      <c r="B15" s="260">
        <v>5</v>
      </c>
      <c r="C15" s="258" t="s">
        <v>22</v>
      </c>
    </row>
    <row r="16" spans="1:4" ht="18" x14ac:dyDescent="0.2">
      <c r="B16" s="255">
        <v>6</v>
      </c>
      <c r="C16" s="258" t="s">
        <v>231</v>
      </c>
    </row>
    <row r="17" spans="2:3" ht="18" x14ac:dyDescent="0.2">
      <c r="B17" s="255">
        <v>7</v>
      </c>
      <c r="C17" s="258" t="s">
        <v>79</v>
      </c>
    </row>
    <row r="18" spans="2:3" ht="18" x14ac:dyDescent="0.2">
      <c r="B18" s="255">
        <v>8</v>
      </c>
      <c r="C18" s="261" t="s">
        <v>62</v>
      </c>
    </row>
    <row r="19" spans="2:3" ht="18" x14ac:dyDescent="0.2">
      <c r="B19" s="255">
        <v>9</v>
      </c>
      <c r="C19" s="258" t="s">
        <v>81</v>
      </c>
    </row>
    <row r="20" spans="2:3" ht="18" x14ac:dyDescent="0.2">
      <c r="B20" s="254" t="s">
        <v>23</v>
      </c>
      <c r="C20" s="262"/>
    </row>
    <row r="21" spans="2:3" ht="18" x14ac:dyDescent="0.2">
      <c r="B21" s="255">
        <v>1</v>
      </c>
      <c r="C21" s="256" t="s">
        <v>81</v>
      </c>
    </row>
    <row r="22" spans="2:3" ht="18" x14ac:dyDescent="0.2">
      <c r="B22" s="255">
        <v>2</v>
      </c>
      <c r="C22" s="257" t="s">
        <v>8</v>
      </c>
    </row>
    <row r="23" spans="2:3" ht="18" x14ac:dyDescent="0.2">
      <c r="B23" s="255">
        <v>3</v>
      </c>
      <c r="C23" s="258" t="s">
        <v>14</v>
      </c>
    </row>
    <row r="24" spans="2:3" ht="18" x14ac:dyDescent="0.2">
      <c r="B24" s="255">
        <v>4</v>
      </c>
      <c r="C24" s="258" t="s">
        <v>22</v>
      </c>
    </row>
    <row r="25" spans="2:3" x14ac:dyDescent="0.15">
      <c r="B25" s="263" t="s">
        <v>232</v>
      </c>
    </row>
  </sheetData>
  <sheetProtection password="FAB5" sheet="1" objects="1" scenarios="1"/>
  <printOptions horizontalCentered="1"/>
  <pageMargins left="0.78740157480314965" right="0.78740157480314965" top="0.98425196850393704" bottom="0.98425196850393704" header="0.51181102362204722" footer="0.51181102362204722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5"/>
  <sheetViews>
    <sheetView topLeftCell="A22" zoomScale="85" zoomScaleNormal="85" zoomScaleSheetLayoutView="125" zoomScalePageLayoutView="85" workbookViewId="0">
      <selection activeCell="D22" sqref="D22"/>
    </sheetView>
  </sheetViews>
  <sheetFormatPr baseColWidth="10" defaultRowHeight="13" x14ac:dyDescent="0.15"/>
  <cols>
    <col min="1" max="1" width="7.6640625" customWidth="1"/>
    <col min="2" max="2" width="8.6640625" customWidth="1"/>
    <col min="3" max="3" width="5.6640625" customWidth="1"/>
    <col min="4" max="4" width="53.6640625" customWidth="1"/>
    <col min="5" max="5" width="11.6640625" customWidth="1"/>
    <col min="6" max="6" width="7.6640625" customWidth="1"/>
    <col min="7" max="7" width="8.6640625" customWidth="1"/>
    <col min="8" max="8" width="5.6640625" customWidth="1"/>
    <col min="9" max="9" width="52.6640625" customWidth="1"/>
    <col min="10" max="10" width="11.6640625" customWidth="1"/>
  </cols>
  <sheetData>
    <row r="1" spans="1:21" ht="18" customHeight="1" x14ac:dyDescent="0.15">
      <c r="A1" s="7" t="s">
        <v>71</v>
      </c>
    </row>
    <row r="2" spans="1:21" ht="18" customHeight="1" x14ac:dyDescent="0.15"/>
    <row r="3" spans="1:21" ht="18" customHeight="1" x14ac:dyDescent="0.15"/>
    <row r="4" spans="1:21" ht="18" customHeight="1" x14ac:dyDescent="0.15"/>
    <row r="5" spans="1:21" ht="18" customHeight="1" x14ac:dyDescent="0.15"/>
    <row r="6" spans="1:21" ht="18" customHeight="1" x14ac:dyDescent="0.15"/>
    <row r="7" spans="1:21" ht="18" customHeight="1" x14ac:dyDescent="0.15"/>
    <row r="8" spans="1:21" ht="18" customHeight="1" thickBot="1" x14ac:dyDescent="0.2"/>
    <row r="9" spans="1:21" ht="21" customHeight="1" thickBot="1" x14ac:dyDescent="0.25">
      <c r="A9" s="52" t="s">
        <v>94</v>
      </c>
      <c r="B9" s="53"/>
      <c r="C9" s="53"/>
      <c r="D9" s="53"/>
      <c r="E9" s="53"/>
      <c r="F9" s="53"/>
      <c r="G9" s="53"/>
      <c r="H9" s="53"/>
      <c r="I9" s="53"/>
      <c r="J9" s="54"/>
    </row>
    <row r="10" spans="1:21" ht="21" customHeight="1" thickBot="1" x14ac:dyDescent="0.25">
      <c r="A10" s="52" t="s">
        <v>95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21" ht="21" customHeight="1" thickBot="1" x14ac:dyDescent="0.25">
      <c r="A11" s="52" t="s">
        <v>21</v>
      </c>
      <c r="B11" s="53"/>
      <c r="C11" s="53"/>
      <c r="D11" s="53"/>
      <c r="E11" s="53"/>
      <c r="F11" s="53" t="s">
        <v>23</v>
      </c>
      <c r="G11" s="53"/>
      <c r="H11" s="53"/>
      <c r="I11" s="53"/>
      <c r="J11" s="54"/>
    </row>
    <row r="12" spans="1:21" s="63" customFormat="1" ht="20" customHeight="1" x14ac:dyDescent="0.2">
      <c r="A12" s="55"/>
      <c r="B12" s="56"/>
      <c r="C12" s="57"/>
      <c r="D12" s="58"/>
      <c r="E12" s="59"/>
      <c r="F12" s="60"/>
      <c r="G12" s="61"/>
      <c r="H12" s="334"/>
      <c r="I12" s="335"/>
      <c r="J12" s="62"/>
      <c r="L12"/>
      <c r="M12"/>
      <c r="N12"/>
      <c r="O12"/>
      <c r="P12"/>
      <c r="Q12"/>
      <c r="R12"/>
      <c r="S12"/>
      <c r="T12"/>
      <c r="U12"/>
    </row>
    <row r="13" spans="1:21" s="67" customFormat="1" ht="20" customHeight="1" x14ac:dyDescent="0.2">
      <c r="A13" s="64"/>
      <c r="B13" s="65"/>
      <c r="C13" s="336" t="s">
        <v>72</v>
      </c>
      <c r="D13" s="337"/>
      <c r="E13" s="59"/>
      <c r="F13" s="60"/>
      <c r="G13" s="338" t="s">
        <v>73</v>
      </c>
      <c r="H13" s="337"/>
      <c r="I13" s="337"/>
      <c r="J13" s="66"/>
      <c r="K13" s="63"/>
      <c r="L13" s="124"/>
      <c r="M13"/>
      <c r="N13"/>
      <c r="O13"/>
      <c r="P13"/>
      <c r="Q13"/>
      <c r="R13"/>
      <c r="S13"/>
      <c r="T13"/>
      <c r="U13"/>
    </row>
    <row r="14" spans="1:21" s="67" customFormat="1" ht="20" customHeight="1" x14ac:dyDescent="0.2">
      <c r="A14" s="64"/>
      <c r="B14" s="61" t="s">
        <v>47</v>
      </c>
      <c r="C14" s="56"/>
      <c r="D14" s="56" t="s">
        <v>82</v>
      </c>
      <c r="E14" s="59"/>
      <c r="F14" s="56"/>
      <c r="G14" s="61" t="s">
        <v>48</v>
      </c>
      <c r="H14" s="60"/>
      <c r="I14" s="60" t="s">
        <v>52</v>
      </c>
      <c r="J14" s="68"/>
      <c r="K14" s="63"/>
      <c r="L14" s="124"/>
      <c r="M14"/>
      <c r="N14"/>
      <c r="O14"/>
      <c r="P14"/>
      <c r="Q14"/>
      <c r="R14"/>
      <c r="S14"/>
      <c r="T14"/>
      <c r="U14"/>
    </row>
    <row r="15" spans="1:21" s="67" customFormat="1" ht="20" customHeight="1" x14ac:dyDescent="0.2">
      <c r="A15" s="64"/>
      <c r="B15" s="61" t="s">
        <v>49</v>
      </c>
      <c r="C15" s="56"/>
      <c r="D15" s="56" t="s">
        <v>116</v>
      </c>
      <c r="E15" s="59"/>
      <c r="F15" s="56"/>
      <c r="G15" s="61" t="s">
        <v>50</v>
      </c>
      <c r="H15" s="60"/>
      <c r="I15" s="60" t="s">
        <v>8</v>
      </c>
      <c r="J15" s="68"/>
      <c r="K15" s="63"/>
      <c r="L15" s="124"/>
      <c r="M15"/>
      <c r="N15"/>
      <c r="O15"/>
      <c r="P15"/>
      <c r="Q15"/>
      <c r="R15"/>
      <c r="S15"/>
      <c r="T15"/>
      <c r="U15"/>
    </row>
    <row r="16" spans="1:21" s="67" customFormat="1" ht="20" customHeight="1" x14ac:dyDescent="0.2">
      <c r="A16" s="64"/>
      <c r="B16" s="61" t="s">
        <v>51</v>
      </c>
      <c r="C16" s="56"/>
      <c r="D16" s="60" t="s">
        <v>22</v>
      </c>
      <c r="E16" s="59"/>
      <c r="F16" s="56"/>
      <c r="G16" s="61" t="s">
        <v>53</v>
      </c>
      <c r="H16" s="56"/>
      <c r="I16" s="60" t="s">
        <v>14</v>
      </c>
      <c r="J16" s="68"/>
      <c r="K16" s="63"/>
      <c r="L16" s="124"/>
      <c r="M16"/>
      <c r="N16"/>
      <c r="O16"/>
      <c r="P16"/>
      <c r="Q16"/>
      <c r="R16"/>
      <c r="S16"/>
      <c r="T16"/>
      <c r="U16"/>
    </row>
    <row r="17" spans="1:22" s="67" customFormat="1" ht="20" customHeight="1" x14ac:dyDescent="0.2">
      <c r="A17" s="64"/>
      <c r="B17" s="61" t="s">
        <v>54</v>
      </c>
      <c r="C17" s="56"/>
      <c r="D17" s="56" t="s">
        <v>117</v>
      </c>
      <c r="E17" s="59"/>
      <c r="F17" s="56"/>
      <c r="G17" s="61" t="s">
        <v>55</v>
      </c>
      <c r="H17" s="56"/>
      <c r="I17" s="60" t="s">
        <v>22</v>
      </c>
      <c r="J17" s="68"/>
      <c r="K17" s="63"/>
      <c r="L17" s="124"/>
      <c r="M17"/>
      <c r="N17"/>
      <c r="O17"/>
      <c r="P17"/>
      <c r="Q17"/>
      <c r="R17"/>
      <c r="S17"/>
      <c r="T17"/>
      <c r="U17"/>
    </row>
    <row r="18" spans="1:22" s="67" customFormat="1" ht="20" customHeight="1" x14ac:dyDescent="0.2">
      <c r="A18" s="64"/>
      <c r="B18" s="61" t="s">
        <v>56</v>
      </c>
      <c r="C18" s="56"/>
      <c r="D18" s="56" t="s">
        <v>52</v>
      </c>
      <c r="E18" s="59"/>
      <c r="F18" s="56"/>
      <c r="G18" s="61"/>
      <c r="H18" s="56"/>
      <c r="I18" s="60"/>
      <c r="J18" s="66"/>
      <c r="K18" s="63"/>
      <c r="L18" s="124"/>
      <c r="M18"/>
      <c r="N18"/>
      <c r="O18"/>
      <c r="P18"/>
      <c r="Q18"/>
      <c r="R18"/>
      <c r="S18"/>
      <c r="T18"/>
      <c r="U18"/>
    </row>
    <row r="19" spans="1:22" s="67" customFormat="1" ht="20" customHeight="1" x14ac:dyDescent="0.2">
      <c r="A19" s="61"/>
      <c r="B19" s="61"/>
      <c r="C19" s="336"/>
      <c r="D19" s="337"/>
      <c r="E19" s="59"/>
      <c r="F19" s="60"/>
      <c r="G19" s="61"/>
      <c r="H19" s="56"/>
      <c r="I19" s="60"/>
      <c r="J19" s="68"/>
      <c r="K19" s="63"/>
      <c r="L19" s="124"/>
      <c r="M19"/>
      <c r="N19"/>
      <c r="O19"/>
      <c r="P19"/>
      <c r="Q19"/>
      <c r="R19"/>
      <c r="S19"/>
      <c r="T19"/>
      <c r="U19"/>
    </row>
    <row r="20" spans="1:22" s="67" customFormat="1" ht="20" customHeight="1" x14ac:dyDescent="0.2">
      <c r="A20" s="61"/>
      <c r="B20" s="61" t="s">
        <v>57</v>
      </c>
      <c r="C20" s="56"/>
      <c r="D20" s="56" t="s">
        <v>14</v>
      </c>
      <c r="E20" s="59"/>
      <c r="F20" s="56"/>
      <c r="G20" s="61"/>
      <c r="H20" s="60"/>
      <c r="I20" s="56"/>
      <c r="J20" s="68"/>
      <c r="K20" s="63"/>
      <c r="L20" s="124"/>
      <c r="M20"/>
      <c r="N20"/>
      <c r="O20"/>
      <c r="P20"/>
      <c r="Q20"/>
      <c r="R20"/>
      <c r="S20"/>
      <c r="T20"/>
      <c r="U20"/>
    </row>
    <row r="21" spans="1:22" s="67" customFormat="1" ht="20" customHeight="1" x14ac:dyDescent="0.2">
      <c r="A21" s="61"/>
      <c r="B21" s="61" t="s">
        <v>58</v>
      </c>
      <c r="C21" s="56"/>
      <c r="D21" s="69" t="s">
        <v>8</v>
      </c>
      <c r="E21" s="59"/>
      <c r="F21" s="56"/>
      <c r="G21" s="61"/>
      <c r="H21" s="60"/>
      <c r="J21" s="68"/>
      <c r="K21" s="63"/>
      <c r="L21" s="124"/>
      <c r="M21"/>
      <c r="N21"/>
      <c r="O21"/>
      <c r="P21"/>
      <c r="Q21"/>
      <c r="R21"/>
      <c r="S21"/>
      <c r="T21"/>
      <c r="U21"/>
    </row>
    <row r="22" spans="1:22" s="67" customFormat="1" ht="20" customHeight="1" x14ac:dyDescent="0.2">
      <c r="A22" s="61"/>
      <c r="B22" s="61" t="s">
        <v>59</v>
      </c>
      <c r="C22" s="56"/>
      <c r="D22" s="56" t="s">
        <v>118</v>
      </c>
      <c r="E22" s="59"/>
      <c r="F22" s="56"/>
      <c r="G22" s="61"/>
      <c r="H22" s="60"/>
      <c r="I22" s="56"/>
      <c r="J22" s="66"/>
      <c r="K22" s="63"/>
      <c r="L22"/>
      <c r="M22"/>
      <c r="N22"/>
      <c r="O22"/>
      <c r="P22"/>
      <c r="Q22"/>
      <c r="R22"/>
      <c r="S22"/>
      <c r="T22"/>
      <c r="U22"/>
    </row>
    <row r="23" spans="1:22" s="67" customFormat="1" ht="20" customHeight="1" x14ac:dyDescent="0.2">
      <c r="A23" s="61"/>
      <c r="B23" s="61" t="s">
        <v>160</v>
      </c>
      <c r="C23" s="56"/>
      <c r="D23" s="56" t="s">
        <v>62</v>
      </c>
      <c r="E23" s="59"/>
      <c r="F23" s="56"/>
      <c r="G23" s="61"/>
      <c r="H23" s="60"/>
      <c r="I23" s="56"/>
      <c r="J23" s="68"/>
      <c r="K23" s="63"/>
      <c r="L23"/>
      <c r="M23"/>
      <c r="N23"/>
      <c r="O23"/>
      <c r="P23"/>
      <c r="Q23"/>
      <c r="R23"/>
      <c r="S23"/>
      <c r="T23"/>
      <c r="U23"/>
    </row>
    <row r="24" spans="1:22" s="67" customFormat="1" ht="20" customHeight="1" x14ac:dyDescent="0.2">
      <c r="A24" s="61"/>
      <c r="B24" s="61"/>
      <c r="C24" s="56"/>
      <c r="D24" s="56"/>
      <c r="E24" s="59"/>
      <c r="F24" s="56"/>
      <c r="G24" s="61"/>
      <c r="H24" s="61"/>
      <c r="I24" s="56"/>
      <c r="J24" s="68"/>
      <c r="K24" s="63"/>
      <c r="L24"/>
      <c r="M24"/>
      <c r="N24"/>
      <c r="O24"/>
      <c r="P24"/>
      <c r="Q24"/>
      <c r="R24"/>
      <c r="S24"/>
      <c r="T24"/>
      <c r="U24"/>
    </row>
    <row r="25" spans="1:22" s="67" customFormat="1" ht="20" customHeight="1" thickBot="1" x14ac:dyDescent="0.25">
      <c r="A25" s="70"/>
      <c r="B25" s="71"/>
      <c r="C25" s="71"/>
      <c r="D25" s="72"/>
      <c r="E25" s="72"/>
      <c r="F25" s="72"/>
      <c r="G25" s="72"/>
      <c r="H25" s="72"/>
      <c r="I25" s="73"/>
      <c r="J25" s="74"/>
      <c r="K25" s="63"/>
      <c r="L25"/>
      <c r="M25"/>
      <c r="N25"/>
      <c r="O25"/>
      <c r="P25"/>
      <c r="Q25"/>
      <c r="R25"/>
      <c r="S25"/>
      <c r="T25"/>
      <c r="U25"/>
    </row>
    <row r="26" spans="1:22" s="105" customFormat="1" ht="24" customHeight="1" x14ac:dyDescent="0.2">
      <c r="A26" s="103"/>
      <c r="B26" s="57"/>
      <c r="C26" s="57"/>
      <c r="D26" s="57"/>
      <c r="E26" s="57"/>
      <c r="F26" s="104"/>
      <c r="G26" s="57"/>
      <c r="H26" s="57"/>
      <c r="I26" s="57"/>
      <c r="J26" s="57"/>
      <c r="L26"/>
      <c r="M26" s="125"/>
      <c r="N26" s="125"/>
      <c r="O26"/>
      <c r="P26" s="125"/>
      <c r="Q26" s="125"/>
      <c r="R26"/>
      <c r="S26"/>
      <c r="T26"/>
      <c r="U26"/>
      <c r="V26" s="83"/>
    </row>
    <row r="27" spans="1:22" s="67" customFormat="1" ht="24" customHeight="1" x14ac:dyDescent="0.2">
      <c r="A27" s="59"/>
      <c r="B27" s="57"/>
      <c r="C27" s="57"/>
      <c r="D27" s="75"/>
      <c r="E27" s="75"/>
      <c r="F27" s="57"/>
      <c r="G27" s="57"/>
      <c r="H27" s="57"/>
      <c r="I27" s="57"/>
      <c r="J27" s="75"/>
      <c r="L27"/>
      <c r="M27" s="125"/>
      <c r="N27" s="125"/>
      <c r="O27"/>
      <c r="P27" s="125"/>
      <c r="Q27" s="125"/>
      <c r="R27"/>
      <c r="S27"/>
      <c r="T27"/>
      <c r="U27"/>
      <c r="V27" s="83"/>
    </row>
    <row r="28" spans="1:22" s="67" customFormat="1" ht="24" customHeight="1" x14ac:dyDescent="0.2">
      <c r="A28" s="59"/>
      <c r="B28" s="57"/>
      <c r="C28" s="57"/>
      <c r="D28" s="75"/>
      <c r="E28" s="75"/>
      <c r="F28" s="57"/>
      <c r="G28" s="57"/>
      <c r="H28" s="57"/>
      <c r="I28" s="57"/>
      <c r="J28" s="75"/>
      <c r="L28"/>
      <c r="M28" s="125"/>
      <c r="N28" s="125"/>
      <c r="O28"/>
      <c r="P28" s="125"/>
      <c r="Q28" s="125"/>
      <c r="R28"/>
      <c r="S28"/>
      <c r="T28"/>
      <c r="U28"/>
      <c r="V28" s="83"/>
    </row>
    <row r="29" spans="1:22" s="67" customFormat="1" ht="24" customHeight="1" thickBot="1" x14ac:dyDescent="0.25">
      <c r="A29" s="59" t="s">
        <v>46</v>
      </c>
      <c r="B29" s="57"/>
      <c r="C29" s="57"/>
      <c r="D29" s="75"/>
      <c r="E29" s="75"/>
      <c r="F29" s="57"/>
      <c r="G29" s="57"/>
      <c r="H29" s="57"/>
      <c r="I29" s="57"/>
      <c r="J29" s="75"/>
      <c r="L29"/>
      <c r="M29" s="125"/>
      <c r="N29" s="125"/>
      <c r="O29"/>
      <c r="P29" s="125"/>
      <c r="Q29" s="125"/>
      <c r="R29"/>
      <c r="S29"/>
      <c r="T29"/>
      <c r="U29"/>
      <c r="V29" s="83"/>
    </row>
    <row r="30" spans="1:22" s="76" customFormat="1" ht="21" customHeight="1" thickBot="1" x14ac:dyDescent="0.25">
      <c r="A30" s="339" t="s">
        <v>99</v>
      </c>
      <c r="B30" s="340"/>
      <c r="C30" s="340"/>
      <c r="D30" s="340"/>
      <c r="E30" s="340"/>
      <c r="F30" s="340"/>
      <c r="G30" s="340"/>
      <c r="H30" s="340"/>
      <c r="I30" s="340"/>
      <c r="J30" s="126"/>
      <c r="L30"/>
      <c r="M30"/>
      <c r="N30"/>
      <c r="O30"/>
      <c r="P30"/>
      <c r="Q30"/>
      <c r="R30"/>
      <c r="S30"/>
      <c r="T30"/>
      <c r="U30"/>
    </row>
    <row r="31" spans="1:22" s="83" customFormat="1" ht="36" customHeight="1" thickBot="1" x14ac:dyDescent="0.25">
      <c r="A31" s="77" t="s">
        <v>24</v>
      </c>
      <c r="B31" s="77" t="s">
        <v>25</v>
      </c>
      <c r="C31" s="78" t="s">
        <v>26</v>
      </c>
      <c r="D31" s="78" t="s">
        <v>27</v>
      </c>
      <c r="E31" s="79" t="s">
        <v>28</v>
      </c>
      <c r="F31" s="80" t="s">
        <v>24</v>
      </c>
      <c r="G31" s="77" t="s">
        <v>25</v>
      </c>
      <c r="H31" s="81" t="s">
        <v>26</v>
      </c>
      <c r="I31" s="82" t="s">
        <v>29</v>
      </c>
      <c r="J31" s="79" t="s">
        <v>28</v>
      </c>
      <c r="L31"/>
      <c r="M31"/>
      <c r="N31"/>
      <c r="O31"/>
      <c r="P31"/>
      <c r="Q31"/>
      <c r="R31"/>
      <c r="S31"/>
      <c r="T31"/>
      <c r="U31"/>
    </row>
    <row r="32" spans="1:22" s="83" customFormat="1" ht="19" customHeight="1" thickBot="1" x14ac:dyDescent="0.25">
      <c r="A32" s="84">
        <v>0.75</v>
      </c>
      <c r="B32" s="85">
        <v>1</v>
      </c>
      <c r="C32" s="86" t="s">
        <v>30</v>
      </c>
      <c r="D32" s="97" t="s">
        <v>161</v>
      </c>
      <c r="E32" s="88" t="s">
        <v>185</v>
      </c>
      <c r="F32" s="89">
        <v>0.75</v>
      </c>
      <c r="G32" s="86">
        <v>2</v>
      </c>
      <c r="H32" s="86" t="s">
        <v>30</v>
      </c>
      <c r="I32" s="87" t="s">
        <v>162</v>
      </c>
      <c r="J32" s="127" t="s">
        <v>192</v>
      </c>
      <c r="L32"/>
      <c r="M32"/>
      <c r="N32"/>
      <c r="O32"/>
      <c r="P32"/>
      <c r="Q32"/>
      <c r="R32"/>
      <c r="S32"/>
      <c r="T32"/>
      <c r="U32"/>
    </row>
    <row r="33" spans="1:21" s="83" customFormat="1" ht="19" customHeight="1" thickBot="1" x14ac:dyDescent="0.25">
      <c r="A33" s="90">
        <v>0.78819444444444453</v>
      </c>
      <c r="B33" s="85">
        <v>3</v>
      </c>
      <c r="C33" s="85" t="s">
        <v>30</v>
      </c>
      <c r="D33" s="85" t="s">
        <v>163</v>
      </c>
      <c r="E33" s="95" t="s">
        <v>186</v>
      </c>
      <c r="F33" s="91">
        <v>0.78819444444444453</v>
      </c>
      <c r="G33" s="85">
        <v>4</v>
      </c>
      <c r="H33" s="85" t="s">
        <v>30</v>
      </c>
      <c r="I33" s="87" t="s">
        <v>164</v>
      </c>
      <c r="J33" s="88" t="s">
        <v>193</v>
      </c>
      <c r="L33"/>
      <c r="M33"/>
      <c r="N33"/>
      <c r="O33"/>
      <c r="P33"/>
      <c r="Q33"/>
      <c r="R33"/>
      <c r="S33"/>
      <c r="T33"/>
      <c r="U33"/>
    </row>
    <row r="34" spans="1:21" s="83" customFormat="1" ht="19" customHeight="1" thickBot="1" x14ac:dyDescent="0.25">
      <c r="A34" s="90">
        <v>0.82638888888888884</v>
      </c>
      <c r="B34" s="85">
        <v>5</v>
      </c>
      <c r="C34" s="85" t="s">
        <v>31</v>
      </c>
      <c r="D34" s="85" t="s">
        <v>165</v>
      </c>
      <c r="E34" s="88" t="s">
        <v>187</v>
      </c>
      <c r="F34" s="91">
        <v>0.82638888888888884</v>
      </c>
      <c r="G34" s="85">
        <v>6</v>
      </c>
      <c r="H34" s="85" t="s">
        <v>31</v>
      </c>
      <c r="I34" s="128" t="s">
        <v>166</v>
      </c>
      <c r="J34" s="129" t="s">
        <v>194</v>
      </c>
      <c r="L34"/>
      <c r="M34"/>
      <c r="N34"/>
      <c r="O34"/>
      <c r="P34"/>
      <c r="Q34"/>
      <c r="R34"/>
      <c r="S34"/>
      <c r="T34"/>
      <c r="U34"/>
    </row>
    <row r="35" spans="1:21" s="83" customFormat="1" ht="19" customHeight="1" thickBot="1" x14ac:dyDescent="0.25">
      <c r="A35" s="91">
        <v>0.86458333333333337</v>
      </c>
      <c r="B35" s="101">
        <v>7</v>
      </c>
      <c r="C35" s="101" t="s">
        <v>30</v>
      </c>
      <c r="D35" s="85" t="s">
        <v>167</v>
      </c>
      <c r="E35" s="129" t="s">
        <v>188</v>
      </c>
      <c r="F35" s="91">
        <v>0.86458333333333337</v>
      </c>
      <c r="G35" s="130"/>
      <c r="H35" s="130"/>
      <c r="I35" s="131" t="s">
        <v>168</v>
      </c>
      <c r="J35" s="132"/>
      <c r="L35"/>
      <c r="M35"/>
      <c r="N35"/>
      <c r="O35"/>
      <c r="P35"/>
      <c r="Q35"/>
      <c r="R35"/>
      <c r="S35"/>
      <c r="T35"/>
      <c r="U35"/>
    </row>
    <row r="36" spans="1:21" s="67" customFormat="1" ht="21" customHeight="1" thickBot="1" x14ac:dyDescent="0.25">
      <c r="A36" s="92" t="s">
        <v>98</v>
      </c>
      <c r="B36" s="92"/>
      <c r="C36" s="92"/>
      <c r="D36" s="92"/>
      <c r="E36" s="93"/>
      <c r="F36" s="92"/>
      <c r="G36" s="92"/>
      <c r="H36" s="92"/>
      <c r="I36" s="92"/>
      <c r="J36" s="94"/>
      <c r="L36"/>
      <c r="M36"/>
      <c r="N36"/>
      <c r="O36"/>
      <c r="P36"/>
      <c r="Q36"/>
      <c r="R36"/>
      <c r="S36"/>
      <c r="T36"/>
      <c r="U36"/>
    </row>
    <row r="37" spans="1:21" s="83" customFormat="1" ht="36" customHeight="1" thickBot="1" x14ac:dyDescent="0.25">
      <c r="A37" s="77" t="s">
        <v>24</v>
      </c>
      <c r="B37" s="77" t="s">
        <v>25</v>
      </c>
      <c r="C37" s="78" t="s">
        <v>26</v>
      </c>
      <c r="D37" s="78" t="s">
        <v>27</v>
      </c>
      <c r="F37" s="77" t="s">
        <v>24</v>
      </c>
      <c r="G37" s="77" t="s">
        <v>25</v>
      </c>
      <c r="H37" s="78" t="s">
        <v>26</v>
      </c>
      <c r="I37" s="78" t="s">
        <v>29</v>
      </c>
      <c r="J37" s="95" t="s">
        <v>28</v>
      </c>
      <c r="L37"/>
      <c r="M37"/>
      <c r="N37"/>
      <c r="O37"/>
      <c r="P37"/>
      <c r="Q37"/>
      <c r="R37"/>
      <c r="S37"/>
      <c r="T37"/>
      <c r="U37"/>
    </row>
    <row r="38" spans="1:21" s="83" customFormat="1" ht="19" customHeight="1" thickBot="1" x14ac:dyDescent="0.25">
      <c r="A38" s="84">
        <v>0.33333333333333331</v>
      </c>
      <c r="B38" s="81">
        <v>8</v>
      </c>
      <c r="C38" s="86" t="s">
        <v>30</v>
      </c>
      <c r="D38" s="85" t="s">
        <v>169</v>
      </c>
      <c r="E38" s="88" t="s">
        <v>189</v>
      </c>
      <c r="F38" s="84">
        <v>0.33333333333333331</v>
      </c>
      <c r="G38" s="133"/>
      <c r="H38" s="133"/>
      <c r="I38" s="134" t="s">
        <v>168</v>
      </c>
      <c r="J38" s="135"/>
      <c r="L38"/>
      <c r="M38" s="125"/>
      <c r="N38" s="125"/>
      <c r="O38"/>
      <c r="P38" s="125"/>
      <c r="Q38" s="125"/>
      <c r="R38"/>
      <c r="S38"/>
      <c r="T38"/>
      <c r="U38"/>
    </row>
    <row r="39" spans="1:21" s="83" customFormat="1" ht="19" customHeight="1" thickBot="1" x14ac:dyDescent="0.25">
      <c r="A39" s="90">
        <v>0.37152777777777773</v>
      </c>
      <c r="B39" s="96">
        <v>9</v>
      </c>
      <c r="C39" s="85" t="s">
        <v>30</v>
      </c>
      <c r="D39" s="85" t="s">
        <v>170</v>
      </c>
      <c r="E39" s="88" t="s">
        <v>190</v>
      </c>
      <c r="F39" s="90">
        <v>0.37152777777777773</v>
      </c>
      <c r="G39" s="96">
        <v>10</v>
      </c>
      <c r="H39" s="96" t="s">
        <v>30</v>
      </c>
      <c r="I39" s="85" t="s">
        <v>171</v>
      </c>
      <c r="J39" s="88" t="s">
        <v>195</v>
      </c>
      <c r="L39"/>
      <c r="M39" s="125"/>
      <c r="N39" s="125"/>
      <c r="O39"/>
      <c r="P39" s="125"/>
      <c r="Q39" s="125"/>
      <c r="R39"/>
      <c r="S39"/>
      <c r="T39"/>
      <c r="U39"/>
    </row>
    <row r="40" spans="1:21" s="83" customFormat="1" ht="19" customHeight="1" thickBot="1" x14ac:dyDescent="0.25">
      <c r="A40" s="90">
        <v>0.40972222222222227</v>
      </c>
      <c r="B40" s="96">
        <v>11</v>
      </c>
      <c r="C40" s="85" t="s">
        <v>30</v>
      </c>
      <c r="D40" s="85" t="s">
        <v>172</v>
      </c>
      <c r="E40" s="88" t="s">
        <v>187</v>
      </c>
      <c r="F40" s="90">
        <v>0.40972222222222227</v>
      </c>
      <c r="G40" s="96">
        <v>12</v>
      </c>
      <c r="H40" s="96" t="s">
        <v>31</v>
      </c>
      <c r="I40" s="97" t="s">
        <v>173</v>
      </c>
      <c r="J40" s="88" t="s">
        <v>196</v>
      </c>
      <c r="L40"/>
      <c r="M40" s="125"/>
      <c r="N40" s="125"/>
      <c r="O40"/>
      <c r="P40" s="125"/>
      <c r="Q40" s="125"/>
      <c r="R40"/>
      <c r="S40"/>
      <c r="T40"/>
      <c r="U40"/>
    </row>
    <row r="41" spans="1:21" s="83" customFormat="1" ht="19" customHeight="1" thickBot="1" x14ac:dyDescent="0.25">
      <c r="A41" s="90">
        <v>0.44791666666666669</v>
      </c>
      <c r="B41" s="96">
        <v>13</v>
      </c>
      <c r="C41" s="85" t="s">
        <v>31</v>
      </c>
      <c r="D41" s="85" t="s">
        <v>174</v>
      </c>
      <c r="E41" s="88" t="s">
        <v>191</v>
      </c>
      <c r="F41" s="90">
        <v>0.44791666666666669</v>
      </c>
      <c r="G41" s="96">
        <v>14</v>
      </c>
      <c r="H41" s="96" t="s">
        <v>30</v>
      </c>
      <c r="I41" s="97" t="s">
        <v>175</v>
      </c>
      <c r="J41" s="88" t="s">
        <v>197</v>
      </c>
      <c r="L41"/>
      <c r="M41" s="125"/>
      <c r="N41" s="125"/>
      <c r="O41"/>
      <c r="P41" s="125"/>
      <c r="Q41" s="125"/>
      <c r="R41"/>
      <c r="S41"/>
      <c r="T41"/>
      <c r="U41"/>
    </row>
    <row r="42" spans="1:21" s="83" customFormat="1" ht="19" customHeight="1" thickBot="1" x14ac:dyDescent="0.25">
      <c r="A42" s="90">
        <v>0.4861111111111111</v>
      </c>
      <c r="B42" s="133"/>
      <c r="C42" s="133"/>
      <c r="D42" s="134" t="s">
        <v>168</v>
      </c>
      <c r="E42" s="135"/>
      <c r="F42" s="98">
        <v>0.4861111111111111</v>
      </c>
      <c r="G42" s="133"/>
      <c r="H42" s="133"/>
      <c r="I42" s="134" t="s">
        <v>168</v>
      </c>
      <c r="J42" s="135"/>
      <c r="L42"/>
      <c r="M42" s="125"/>
      <c r="N42" s="125"/>
      <c r="O42"/>
      <c r="P42" s="125"/>
      <c r="Q42" s="125"/>
      <c r="R42"/>
      <c r="S42"/>
      <c r="T42"/>
      <c r="U42"/>
    </row>
    <row r="43" spans="1:21" s="83" customFormat="1" ht="19" customHeight="1" thickBot="1" x14ac:dyDescent="0.25">
      <c r="A43" s="90">
        <v>0.52430555555555558</v>
      </c>
      <c r="B43" s="96">
        <v>15</v>
      </c>
      <c r="C43" s="85" t="s">
        <v>30</v>
      </c>
      <c r="D43" s="97" t="s">
        <v>176</v>
      </c>
      <c r="E43" s="88" t="s">
        <v>197</v>
      </c>
      <c r="F43" s="90">
        <v>0.52430555555555558</v>
      </c>
      <c r="G43" s="96">
        <v>16</v>
      </c>
      <c r="H43" s="96" t="s">
        <v>30</v>
      </c>
      <c r="I43" s="85" t="s">
        <v>177</v>
      </c>
      <c r="J43" s="88" t="s">
        <v>198</v>
      </c>
      <c r="L43"/>
      <c r="M43" s="125"/>
      <c r="N43" s="125"/>
      <c r="O43"/>
      <c r="P43" s="125"/>
      <c r="Q43" s="125"/>
      <c r="R43"/>
      <c r="S43"/>
      <c r="T43"/>
      <c r="U43"/>
    </row>
    <row r="44" spans="1:21" s="83" customFormat="1" ht="19" customHeight="1" thickBot="1" x14ac:dyDescent="0.25">
      <c r="A44" s="90">
        <v>0.5625</v>
      </c>
      <c r="B44" s="96">
        <v>17</v>
      </c>
      <c r="C44" s="85" t="s">
        <v>30</v>
      </c>
      <c r="D44" s="97" t="s">
        <v>89</v>
      </c>
      <c r="E44" s="88" t="s">
        <v>200</v>
      </c>
      <c r="F44" s="90">
        <v>0.5625</v>
      </c>
      <c r="G44" s="96">
        <v>18</v>
      </c>
      <c r="H44" s="96" t="s">
        <v>30</v>
      </c>
      <c r="I44" s="85" t="s">
        <v>178</v>
      </c>
      <c r="J44" s="88" t="s">
        <v>199</v>
      </c>
      <c r="L44"/>
      <c r="M44" s="125"/>
      <c r="N44" s="125"/>
      <c r="O44"/>
      <c r="P44" s="125"/>
      <c r="Q44" s="125"/>
      <c r="R44"/>
      <c r="S44"/>
      <c r="T44"/>
      <c r="U44"/>
    </row>
    <row r="45" spans="1:21" s="83" customFormat="1" ht="19" customHeight="1" thickBot="1" x14ac:dyDescent="0.25">
      <c r="A45" s="90">
        <v>0.60069444444444442</v>
      </c>
      <c r="B45" s="96">
        <v>19</v>
      </c>
      <c r="C45" s="85" t="s">
        <v>30</v>
      </c>
      <c r="D45" s="97" t="s">
        <v>179</v>
      </c>
      <c r="E45" s="88" t="s">
        <v>202</v>
      </c>
      <c r="F45" s="90">
        <v>0.60069444444444442</v>
      </c>
      <c r="G45" s="96">
        <v>20</v>
      </c>
      <c r="H45" s="96" t="s">
        <v>30</v>
      </c>
      <c r="I45" s="97" t="s">
        <v>180</v>
      </c>
      <c r="J45" s="88" t="s">
        <v>201</v>
      </c>
      <c r="L45"/>
      <c r="M45" s="125"/>
      <c r="N45" s="125"/>
      <c r="O45"/>
      <c r="P45" s="125"/>
      <c r="Q45" s="125"/>
      <c r="R45"/>
      <c r="S45"/>
      <c r="T45"/>
      <c r="U45"/>
    </row>
    <row r="46" spans="1:21" s="83" customFormat="1" ht="19" customHeight="1" thickBot="1" x14ac:dyDescent="0.25">
      <c r="A46" s="90">
        <v>0.63888888888888895</v>
      </c>
      <c r="B46" s="96">
        <v>21</v>
      </c>
      <c r="C46" s="85" t="s">
        <v>31</v>
      </c>
      <c r="D46" s="97" t="s">
        <v>181</v>
      </c>
      <c r="E46" s="88" t="s">
        <v>204</v>
      </c>
      <c r="F46" s="90">
        <v>0.63888888888888895</v>
      </c>
      <c r="G46" s="96">
        <v>22</v>
      </c>
      <c r="H46" s="96" t="s">
        <v>31</v>
      </c>
      <c r="I46" s="97" t="s">
        <v>182</v>
      </c>
      <c r="J46" s="88" t="s">
        <v>205</v>
      </c>
      <c r="L46"/>
      <c r="M46" s="125"/>
      <c r="N46" s="125"/>
      <c r="O46"/>
      <c r="P46" s="125"/>
      <c r="Q46" s="125"/>
      <c r="R46"/>
      <c r="S46"/>
      <c r="T46"/>
      <c r="U46"/>
    </row>
    <row r="47" spans="1:21" s="83" customFormat="1" ht="19" customHeight="1" thickBot="1" x14ac:dyDescent="0.25">
      <c r="A47" s="90">
        <v>0.67708333333333337</v>
      </c>
      <c r="B47" s="96">
        <v>23</v>
      </c>
      <c r="C47" s="85" t="s">
        <v>30</v>
      </c>
      <c r="D47" s="85" t="s">
        <v>213</v>
      </c>
      <c r="E47" s="88" t="s">
        <v>203</v>
      </c>
      <c r="F47" s="90">
        <v>0.67708333333333337</v>
      </c>
      <c r="G47" s="96">
        <v>24</v>
      </c>
      <c r="H47" s="96" t="s">
        <v>30</v>
      </c>
      <c r="I47" s="97" t="s">
        <v>215</v>
      </c>
      <c r="J47" s="88" t="s">
        <v>206</v>
      </c>
      <c r="L47"/>
      <c r="M47" s="125"/>
      <c r="N47" s="125"/>
      <c r="O47"/>
      <c r="P47" s="125"/>
      <c r="Q47" s="125"/>
      <c r="R47"/>
      <c r="S47"/>
      <c r="T47"/>
      <c r="U47"/>
    </row>
    <row r="48" spans="1:21" s="83" customFormat="1" ht="19" customHeight="1" thickBot="1" x14ac:dyDescent="0.25">
      <c r="A48" s="99">
        <v>0.71527777777777779</v>
      </c>
      <c r="B48" s="100">
        <v>25</v>
      </c>
      <c r="C48" s="101" t="s">
        <v>30</v>
      </c>
      <c r="D48" s="101" t="s">
        <v>214</v>
      </c>
      <c r="E48" s="88" t="s">
        <v>211</v>
      </c>
      <c r="F48" s="99">
        <v>0.71527777777777779</v>
      </c>
      <c r="G48" s="100">
        <v>26</v>
      </c>
      <c r="H48" s="101" t="s">
        <v>30</v>
      </c>
      <c r="I48" s="102" t="s">
        <v>216</v>
      </c>
      <c r="J48" s="88" t="s">
        <v>212</v>
      </c>
      <c r="L48"/>
      <c r="M48" s="125"/>
      <c r="N48" s="125"/>
      <c r="O48"/>
      <c r="P48" s="125"/>
      <c r="Q48" s="125"/>
      <c r="R48"/>
      <c r="S48"/>
      <c r="T48"/>
      <c r="U48"/>
    </row>
    <row r="49" spans="1:22" s="105" customFormat="1" ht="24" customHeight="1" x14ac:dyDescent="0.2">
      <c r="A49" s="103"/>
      <c r="B49" s="57"/>
      <c r="C49" s="57"/>
      <c r="D49" s="57"/>
      <c r="E49" s="57"/>
      <c r="F49" s="104"/>
      <c r="G49" s="57"/>
      <c r="H49" s="57"/>
      <c r="I49" s="57"/>
      <c r="J49" s="57"/>
      <c r="L49"/>
      <c r="M49" s="125"/>
      <c r="N49" s="125"/>
      <c r="O49"/>
      <c r="P49" s="125"/>
      <c r="Q49" s="125"/>
      <c r="R49"/>
      <c r="S49"/>
      <c r="T49"/>
      <c r="U49"/>
      <c r="V49" s="83"/>
    </row>
    <row r="50" spans="1:22" s="67" customFormat="1" ht="24" customHeight="1" x14ac:dyDescent="0.2">
      <c r="A50" s="59"/>
      <c r="B50" s="57"/>
      <c r="C50" s="57"/>
      <c r="D50" s="75"/>
      <c r="E50" s="75"/>
      <c r="F50" s="57"/>
      <c r="G50" s="57"/>
      <c r="H50" s="57"/>
      <c r="I50" s="57"/>
      <c r="J50" s="75"/>
      <c r="L50"/>
      <c r="M50" s="125"/>
      <c r="N50" s="125"/>
      <c r="O50"/>
      <c r="P50" s="125"/>
      <c r="Q50" s="125"/>
      <c r="R50"/>
      <c r="S50"/>
      <c r="T50"/>
      <c r="U50"/>
      <c r="V50" s="83"/>
    </row>
    <row r="51" spans="1:22" s="67" customFormat="1" ht="24" customHeight="1" x14ac:dyDescent="0.2">
      <c r="A51" s="59"/>
      <c r="B51" s="57"/>
      <c r="C51" s="57"/>
      <c r="D51" s="75"/>
      <c r="E51" s="75"/>
      <c r="F51" s="57"/>
      <c r="G51" s="57"/>
      <c r="H51" s="57"/>
      <c r="I51" s="57"/>
      <c r="J51" s="75"/>
      <c r="L51"/>
      <c r="M51" s="125"/>
      <c r="N51" s="125"/>
      <c r="O51"/>
      <c r="P51" s="125"/>
      <c r="Q51" s="125"/>
      <c r="R51"/>
      <c r="S51"/>
      <c r="T51"/>
      <c r="U51"/>
      <c r="V51" s="83"/>
    </row>
    <row r="52" spans="1:22" s="67" customFormat="1" ht="24" customHeight="1" thickBot="1" x14ac:dyDescent="0.25">
      <c r="A52" s="59" t="s">
        <v>46</v>
      </c>
      <c r="B52" s="57"/>
      <c r="C52" s="57"/>
      <c r="D52" s="75"/>
      <c r="E52" s="75"/>
      <c r="F52" s="57"/>
      <c r="G52" s="57"/>
      <c r="H52" s="57"/>
      <c r="I52" s="57"/>
      <c r="J52" s="75"/>
      <c r="L52"/>
      <c r="M52" s="125"/>
      <c r="N52" s="125"/>
      <c r="O52"/>
      <c r="P52" s="125"/>
      <c r="Q52" s="125"/>
      <c r="R52"/>
      <c r="S52"/>
      <c r="T52"/>
      <c r="U52"/>
      <c r="V52" s="83"/>
    </row>
    <row r="53" spans="1:22" s="67" customFormat="1" ht="21" customHeight="1" thickBot="1" x14ac:dyDescent="0.25">
      <c r="A53" s="332" t="s">
        <v>97</v>
      </c>
      <c r="B53" s="333"/>
      <c r="C53" s="333"/>
      <c r="D53" s="333"/>
      <c r="E53" s="333"/>
      <c r="F53" s="333"/>
      <c r="G53" s="333"/>
      <c r="H53" s="333"/>
      <c r="I53" s="333"/>
      <c r="J53" s="106"/>
      <c r="L53"/>
      <c r="M53" s="125"/>
      <c r="N53" s="125"/>
      <c r="O53"/>
      <c r="P53" s="125"/>
      <c r="Q53" s="125"/>
      <c r="R53"/>
      <c r="S53"/>
      <c r="T53"/>
      <c r="U53"/>
      <c r="V53" s="83"/>
    </row>
    <row r="54" spans="1:22" s="83" customFormat="1" ht="36" customHeight="1" thickBot="1" x14ac:dyDescent="0.25">
      <c r="A54" s="77" t="s">
        <v>24</v>
      </c>
      <c r="B54" s="77" t="s">
        <v>25</v>
      </c>
      <c r="C54" s="78" t="s">
        <v>26</v>
      </c>
      <c r="D54" s="78" t="s">
        <v>27</v>
      </c>
      <c r="E54" s="107" t="s">
        <v>28</v>
      </c>
      <c r="F54" s="77" t="s">
        <v>24</v>
      </c>
      <c r="G54" s="77" t="s">
        <v>25</v>
      </c>
      <c r="H54" s="78" t="s">
        <v>26</v>
      </c>
      <c r="I54" s="82" t="s">
        <v>29</v>
      </c>
      <c r="J54" s="107" t="s">
        <v>28</v>
      </c>
      <c r="L54"/>
      <c r="M54" s="125"/>
      <c r="N54" s="125"/>
      <c r="O54"/>
      <c r="P54" s="125"/>
      <c r="Q54" s="125"/>
      <c r="R54"/>
      <c r="S54"/>
      <c r="T54"/>
      <c r="U54"/>
    </row>
    <row r="55" spans="1:22" s="83" customFormat="1" ht="20" customHeight="1" thickBot="1" x14ac:dyDescent="0.25">
      <c r="A55" s="90">
        <v>0.33333333333333331</v>
      </c>
      <c r="B55" s="85">
        <v>27</v>
      </c>
      <c r="C55" s="85" t="s">
        <v>31</v>
      </c>
      <c r="D55" s="96" t="s">
        <v>74</v>
      </c>
      <c r="E55" s="108"/>
      <c r="F55" s="90">
        <v>0.33333333333333331</v>
      </c>
      <c r="G55" s="85">
        <v>28</v>
      </c>
      <c r="H55" s="85" t="s">
        <v>31</v>
      </c>
      <c r="I55" s="96" t="s">
        <v>74</v>
      </c>
      <c r="J55" s="108"/>
      <c r="L55" s="8"/>
      <c r="M55" s="125"/>
      <c r="N55" s="125"/>
      <c r="O55" s="8"/>
      <c r="P55" s="125"/>
      <c r="Q55" s="125"/>
      <c r="R55" s="8"/>
      <c r="S55" s="8"/>
      <c r="T55" s="8"/>
      <c r="U55" s="8"/>
    </row>
    <row r="56" spans="1:22" s="83" customFormat="1" ht="20" customHeight="1" thickBot="1" x14ac:dyDescent="0.25">
      <c r="A56" s="90"/>
      <c r="B56" s="85"/>
      <c r="C56" s="85"/>
      <c r="D56" s="96" t="s">
        <v>173</v>
      </c>
      <c r="E56" s="88" t="s">
        <v>218</v>
      </c>
      <c r="F56" s="90"/>
      <c r="G56" s="85"/>
      <c r="H56" s="85"/>
      <c r="I56" s="96" t="s">
        <v>174</v>
      </c>
      <c r="J56" s="88" t="s">
        <v>217</v>
      </c>
      <c r="L56" s="8"/>
      <c r="M56" s="125"/>
      <c r="N56" s="125"/>
      <c r="O56" s="8"/>
      <c r="P56" s="125"/>
      <c r="Q56" s="125"/>
      <c r="R56" s="8"/>
      <c r="S56" s="8"/>
      <c r="T56" s="8"/>
      <c r="U56" s="8"/>
    </row>
    <row r="57" spans="1:22" s="83" customFormat="1" ht="15" customHeight="1" x14ac:dyDescent="0.2">
      <c r="A57" s="90"/>
      <c r="B57" s="85"/>
      <c r="C57" s="85"/>
      <c r="D57" s="96"/>
      <c r="E57" s="108"/>
      <c r="F57" s="90"/>
      <c r="G57" s="85"/>
      <c r="H57" s="85"/>
      <c r="I57" s="96"/>
      <c r="J57" s="108"/>
      <c r="L57" s="8"/>
      <c r="M57" s="125"/>
      <c r="N57" s="125"/>
      <c r="O57" s="8"/>
      <c r="P57" s="125"/>
      <c r="Q57" s="125"/>
      <c r="R57" s="8"/>
      <c r="S57" s="8"/>
      <c r="T57" s="8"/>
      <c r="U57" s="8"/>
    </row>
    <row r="58" spans="1:22" s="83" customFormat="1" ht="20" customHeight="1" thickBot="1" x14ac:dyDescent="0.25">
      <c r="A58" s="90">
        <v>0.375</v>
      </c>
      <c r="B58" s="85">
        <v>29</v>
      </c>
      <c r="C58" s="85" t="s">
        <v>30</v>
      </c>
      <c r="D58" s="96" t="s">
        <v>75</v>
      </c>
      <c r="E58" s="108"/>
      <c r="F58" s="90">
        <v>0.375</v>
      </c>
      <c r="G58" s="85">
        <v>30</v>
      </c>
      <c r="H58" s="85" t="s">
        <v>30</v>
      </c>
      <c r="I58" s="96" t="s">
        <v>75</v>
      </c>
      <c r="J58" s="108"/>
      <c r="L58" s="8"/>
      <c r="M58" s="125"/>
      <c r="N58" s="125"/>
      <c r="O58" s="8"/>
      <c r="P58" s="125"/>
      <c r="Q58" s="125"/>
      <c r="R58" s="8"/>
      <c r="S58" s="8"/>
      <c r="T58" s="8"/>
      <c r="U58" s="8"/>
    </row>
    <row r="59" spans="1:22" s="83" customFormat="1" ht="20" customHeight="1" thickBot="1" x14ac:dyDescent="0.25">
      <c r="A59" s="90"/>
      <c r="B59" s="85"/>
      <c r="C59" s="85"/>
      <c r="D59" s="96" t="s">
        <v>221</v>
      </c>
      <c r="E59" s="88" t="s">
        <v>222</v>
      </c>
      <c r="F59" s="90"/>
      <c r="G59" s="85"/>
      <c r="H59" s="85"/>
      <c r="I59" s="96" t="s">
        <v>223</v>
      </c>
      <c r="J59" s="88" t="s">
        <v>224</v>
      </c>
      <c r="L59" s="8"/>
      <c r="M59" s="125"/>
      <c r="N59" s="125"/>
      <c r="O59" s="8"/>
      <c r="P59" s="125"/>
      <c r="Q59" s="125"/>
      <c r="R59" s="8"/>
      <c r="S59" s="8"/>
      <c r="T59" s="8"/>
      <c r="U59" s="8"/>
    </row>
    <row r="60" spans="1:22" s="83" customFormat="1" ht="15" customHeight="1" x14ac:dyDescent="0.2">
      <c r="A60" s="90"/>
      <c r="B60" s="85"/>
      <c r="C60" s="85"/>
      <c r="D60" s="96"/>
      <c r="E60" s="108"/>
      <c r="F60" s="90"/>
      <c r="G60" s="85"/>
      <c r="H60" s="85"/>
      <c r="I60" s="96"/>
      <c r="J60" s="108"/>
      <c r="L60" s="8"/>
      <c r="M60" s="125"/>
      <c r="N60" s="125"/>
      <c r="O60" s="8"/>
      <c r="P60" s="125"/>
      <c r="Q60" s="125"/>
      <c r="R60" s="8"/>
      <c r="S60" s="8"/>
      <c r="T60" s="8"/>
      <c r="U60" s="8"/>
    </row>
    <row r="61" spans="1:22" s="83" customFormat="1" ht="20" customHeight="1" thickBot="1" x14ac:dyDescent="0.25">
      <c r="A61" s="90">
        <v>0.41666666666666669</v>
      </c>
      <c r="B61" s="85">
        <v>31</v>
      </c>
      <c r="C61" s="85" t="s">
        <v>31</v>
      </c>
      <c r="D61" s="96" t="s">
        <v>32</v>
      </c>
      <c r="E61" s="108"/>
      <c r="F61" s="90"/>
      <c r="G61" s="85"/>
      <c r="H61" s="85"/>
      <c r="I61" s="96"/>
      <c r="J61" s="108"/>
      <c r="L61" s="8"/>
      <c r="M61" s="125"/>
      <c r="N61" s="125"/>
      <c r="O61" s="8"/>
      <c r="P61" s="125"/>
      <c r="Q61" s="125"/>
      <c r="R61" s="8"/>
      <c r="S61" s="8"/>
      <c r="T61" s="8"/>
      <c r="U61" s="8"/>
    </row>
    <row r="62" spans="1:22" s="83" customFormat="1" ht="20" customHeight="1" thickBot="1" x14ac:dyDescent="0.25">
      <c r="A62" s="90"/>
      <c r="B62" s="85"/>
      <c r="C62" s="85"/>
      <c r="D62" s="96" t="s">
        <v>219</v>
      </c>
      <c r="E62" s="88" t="s">
        <v>225</v>
      </c>
      <c r="F62" s="90"/>
      <c r="G62" s="85"/>
      <c r="H62" s="85"/>
      <c r="I62" s="96"/>
      <c r="J62" s="108"/>
      <c r="L62" s="8"/>
      <c r="M62" s="125"/>
      <c r="N62" s="125"/>
      <c r="O62" s="8"/>
      <c r="P62" s="125"/>
      <c r="Q62" s="125"/>
      <c r="R62" s="8"/>
      <c r="S62" s="8"/>
      <c r="T62" s="8"/>
      <c r="U62" s="8"/>
    </row>
    <row r="63" spans="1:22" s="83" customFormat="1" ht="15" customHeight="1" x14ac:dyDescent="0.2">
      <c r="A63" s="90"/>
      <c r="B63" s="85"/>
      <c r="C63" s="85"/>
      <c r="D63" s="96"/>
      <c r="E63" s="108"/>
      <c r="F63" s="90"/>
      <c r="G63" s="85"/>
      <c r="H63" s="85"/>
      <c r="I63" s="96"/>
      <c r="J63" s="108"/>
      <c r="L63" s="8"/>
      <c r="M63" s="125"/>
      <c r="N63" s="125"/>
      <c r="O63" s="8"/>
      <c r="P63" s="125"/>
      <c r="Q63" s="125"/>
      <c r="R63" s="8"/>
      <c r="S63" s="8"/>
      <c r="T63" s="8"/>
      <c r="U63" s="8"/>
    </row>
    <row r="64" spans="1:22" s="83" customFormat="1" ht="20" customHeight="1" thickBot="1" x14ac:dyDescent="0.25">
      <c r="A64" s="90">
        <v>0.45833333333333331</v>
      </c>
      <c r="B64" s="85">
        <v>32</v>
      </c>
      <c r="C64" s="85" t="s">
        <v>30</v>
      </c>
      <c r="D64" s="96" t="s">
        <v>33</v>
      </c>
      <c r="E64" s="108"/>
      <c r="F64" s="90"/>
      <c r="G64" s="85"/>
      <c r="H64" s="85"/>
      <c r="I64" s="96"/>
      <c r="J64" s="108"/>
      <c r="K64" s="97"/>
      <c r="L64" s="8"/>
      <c r="M64" s="125"/>
      <c r="N64" s="125"/>
      <c r="O64" s="8"/>
      <c r="P64" s="125"/>
      <c r="Q64" s="125"/>
      <c r="R64" s="8"/>
      <c r="S64" s="8"/>
      <c r="T64" s="8"/>
      <c r="U64" s="8"/>
    </row>
    <row r="65" spans="1:22" s="83" customFormat="1" ht="20" customHeight="1" thickBot="1" x14ac:dyDescent="0.25">
      <c r="A65" s="90"/>
      <c r="B65" s="85"/>
      <c r="C65" s="85"/>
      <c r="D65" s="96" t="s">
        <v>166</v>
      </c>
      <c r="E65" s="88" t="s">
        <v>226</v>
      </c>
      <c r="F65" s="90"/>
      <c r="G65" s="85"/>
      <c r="H65" s="85"/>
      <c r="I65" s="96"/>
      <c r="J65" s="108"/>
      <c r="K65" s="97"/>
      <c r="L65" s="8"/>
      <c r="M65" s="125"/>
      <c r="N65" s="125"/>
      <c r="O65" s="8"/>
      <c r="P65" s="125"/>
      <c r="Q65" s="125"/>
      <c r="R65" s="8"/>
      <c r="S65" s="8"/>
      <c r="T65" s="8"/>
      <c r="U65" s="8"/>
    </row>
    <row r="66" spans="1:22" s="83" customFormat="1" ht="20" customHeight="1" x14ac:dyDescent="0.2">
      <c r="A66" s="90"/>
      <c r="B66" s="85"/>
      <c r="C66" s="85"/>
      <c r="D66" s="96"/>
      <c r="E66" s="108"/>
      <c r="F66" s="90"/>
      <c r="G66" s="85"/>
      <c r="H66" s="85"/>
      <c r="I66" s="96"/>
      <c r="J66" s="108"/>
      <c r="K66" s="97"/>
      <c r="L66" s="8"/>
      <c r="M66" s="125"/>
      <c r="N66" s="125"/>
      <c r="O66" s="8"/>
      <c r="P66" s="125"/>
      <c r="Q66" s="125"/>
      <c r="R66" s="8"/>
      <c r="S66" s="8"/>
      <c r="T66" s="8"/>
      <c r="U66" s="8"/>
    </row>
    <row r="67" spans="1:22" s="83" customFormat="1" ht="20" customHeight="1" thickBot="1" x14ac:dyDescent="0.25">
      <c r="A67" s="90">
        <v>0.5</v>
      </c>
      <c r="B67" s="85">
        <v>33</v>
      </c>
      <c r="C67" s="85" t="s">
        <v>31</v>
      </c>
      <c r="D67" s="96" t="s">
        <v>76</v>
      </c>
      <c r="E67" s="108"/>
      <c r="F67" s="90"/>
      <c r="G67" s="85"/>
      <c r="H67" s="85"/>
      <c r="I67" s="85"/>
      <c r="J67" s="108"/>
      <c r="K67" s="97"/>
      <c r="L67" s="8"/>
      <c r="M67" s="125"/>
      <c r="N67" s="125"/>
      <c r="O67" s="8"/>
      <c r="P67" s="125"/>
      <c r="Q67" s="125"/>
      <c r="R67" s="8"/>
      <c r="S67" s="8"/>
      <c r="T67" s="8"/>
      <c r="U67" s="8"/>
    </row>
    <row r="68" spans="1:22" s="83" customFormat="1" ht="20" customHeight="1" thickBot="1" x14ac:dyDescent="0.25">
      <c r="A68" s="90"/>
      <c r="B68" s="85"/>
      <c r="C68" s="85"/>
      <c r="D68" s="96" t="s">
        <v>220</v>
      </c>
      <c r="E68" s="88" t="s">
        <v>227</v>
      </c>
      <c r="F68" s="90"/>
      <c r="G68" s="85"/>
      <c r="H68" s="85"/>
      <c r="I68" s="96"/>
      <c r="J68" s="108"/>
      <c r="K68" s="97"/>
      <c r="L68" s="8"/>
      <c r="M68" s="125"/>
      <c r="N68" s="125"/>
      <c r="O68" s="8"/>
      <c r="P68" s="125"/>
      <c r="Q68" s="125"/>
      <c r="R68" s="8"/>
      <c r="S68" s="8"/>
      <c r="T68" s="8"/>
      <c r="U68" s="8"/>
    </row>
    <row r="69" spans="1:22" s="83" customFormat="1" ht="15" customHeight="1" x14ac:dyDescent="0.2">
      <c r="A69" s="90"/>
      <c r="B69" s="85"/>
      <c r="C69" s="85"/>
      <c r="D69" s="96"/>
      <c r="E69" s="108"/>
      <c r="F69" s="90"/>
      <c r="G69" s="85"/>
      <c r="H69" s="85"/>
      <c r="I69" s="96"/>
      <c r="J69" s="108"/>
      <c r="K69" s="97"/>
      <c r="L69" s="8"/>
      <c r="M69" s="125"/>
      <c r="N69" s="125"/>
      <c r="O69" s="8"/>
      <c r="P69" s="125"/>
      <c r="Q69" s="125"/>
      <c r="R69" s="8"/>
      <c r="S69" s="8"/>
      <c r="T69" s="8"/>
      <c r="U69" s="8"/>
    </row>
    <row r="70" spans="1:22" s="83" customFormat="1" ht="20" customHeight="1" thickBot="1" x14ac:dyDescent="0.25">
      <c r="A70" s="90">
        <v>0.54166666666666663</v>
      </c>
      <c r="B70" s="85">
        <v>34</v>
      </c>
      <c r="C70" s="85" t="s">
        <v>30</v>
      </c>
      <c r="D70" s="85" t="s">
        <v>77</v>
      </c>
      <c r="E70" s="109"/>
      <c r="F70" s="90"/>
      <c r="G70" s="85"/>
      <c r="H70" s="85"/>
      <c r="I70" s="96"/>
      <c r="J70" s="109"/>
      <c r="K70" s="97"/>
      <c r="L70" s="8"/>
      <c r="M70" s="125"/>
      <c r="N70" s="125"/>
      <c r="O70" s="8"/>
      <c r="P70" s="125"/>
      <c r="Q70" s="125"/>
      <c r="R70" s="8"/>
      <c r="S70" s="8"/>
      <c r="T70" s="8"/>
      <c r="U70" s="8"/>
    </row>
    <row r="71" spans="1:22" s="83" customFormat="1" ht="20" customHeight="1" thickBot="1" x14ac:dyDescent="0.25">
      <c r="A71" s="90"/>
      <c r="B71" s="85"/>
      <c r="C71" s="85"/>
      <c r="D71" s="96" t="s">
        <v>163</v>
      </c>
      <c r="E71" s="88" t="s">
        <v>230</v>
      </c>
      <c r="F71" s="90"/>
      <c r="G71" s="85"/>
      <c r="H71" s="85"/>
      <c r="I71" s="96"/>
      <c r="J71" s="108"/>
      <c r="L71" s="8"/>
      <c r="M71" s="125"/>
      <c r="N71" s="125"/>
      <c r="O71" s="8"/>
      <c r="P71" s="125"/>
      <c r="Q71" s="125"/>
      <c r="R71" s="8"/>
      <c r="S71" s="8"/>
      <c r="T71" s="8"/>
      <c r="U71" s="8"/>
    </row>
    <row r="72" spans="1:22" s="83" customFormat="1" ht="15" customHeight="1" thickBot="1" x14ac:dyDescent="0.25">
      <c r="A72" s="99"/>
      <c r="B72" s="101"/>
      <c r="C72" s="101"/>
      <c r="D72" s="100"/>
      <c r="E72" s="110"/>
      <c r="F72" s="99"/>
      <c r="G72" s="101"/>
      <c r="H72" s="101"/>
      <c r="I72" s="101"/>
      <c r="J72" s="110"/>
      <c r="L72" s="8"/>
      <c r="M72" s="125"/>
      <c r="N72" s="125"/>
      <c r="O72" s="8"/>
      <c r="P72" s="125"/>
      <c r="Q72" s="125"/>
      <c r="R72" s="8"/>
      <c r="S72" s="8"/>
      <c r="T72" s="8"/>
      <c r="U72" s="8"/>
    </row>
    <row r="73" spans="1:22" s="83" customFormat="1" ht="18" customHeight="1" x14ac:dyDescent="0.2">
      <c r="A73" s="13" t="s">
        <v>232</v>
      </c>
      <c r="B73" s="111"/>
      <c r="C73" s="112"/>
      <c r="D73" s="113"/>
      <c r="E73" s="113"/>
      <c r="J73" s="113"/>
      <c r="L73"/>
      <c r="M73" s="125"/>
      <c r="N73" s="125"/>
      <c r="O73"/>
      <c r="P73" s="125"/>
      <c r="Q73" s="125"/>
      <c r="R73"/>
      <c r="S73"/>
      <c r="T73"/>
      <c r="U73"/>
    </row>
    <row r="74" spans="1:22" ht="20" x14ac:dyDescent="0.2">
      <c r="G74" s="7"/>
      <c r="H74" s="7"/>
      <c r="I74" s="7"/>
      <c r="M74" s="125"/>
      <c r="N74" s="125"/>
      <c r="P74" s="125"/>
      <c r="Q74" s="125"/>
      <c r="V74" s="83"/>
    </row>
    <row r="75" spans="1:22" s="7" customFormat="1" ht="20" x14ac:dyDescent="0.2">
      <c r="A75" s="114"/>
      <c r="B75" s="114"/>
      <c r="C75" s="115"/>
      <c r="D75" s="112"/>
      <c r="E75" s="115"/>
      <c r="F75"/>
      <c r="G75"/>
      <c r="H75"/>
      <c r="I75"/>
      <c r="J75" s="115"/>
      <c r="L75"/>
      <c r="M75" s="125"/>
      <c r="N75" s="125"/>
      <c r="O75"/>
      <c r="P75" s="125"/>
      <c r="Q75" s="125"/>
      <c r="R75"/>
      <c r="S75"/>
      <c r="T75"/>
      <c r="U75"/>
      <c r="V75" s="83"/>
    </row>
    <row r="76" spans="1:22" ht="20" x14ac:dyDescent="0.2">
      <c r="M76" s="125"/>
      <c r="N76" s="125"/>
      <c r="P76" s="125"/>
      <c r="Q76" s="125"/>
      <c r="V76" s="83"/>
    </row>
    <row r="77" spans="1:22" ht="20" x14ac:dyDescent="0.2">
      <c r="M77" s="125"/>
      <c r="N77" s="125"/>
      <c r="P77" s="125"/>
      <c r="Q77" s="125"/>
      <c r="V77" s="83"/>
    </row>
    <row r="78" spans="1:22" ht="20" x14ac:dyDescent="0.2">
      <c r="M78" s="125"/>
      <c r="N78" s="125"/>
      <c r="P78" s="125"/>
      <c r="Q78" s="125"/>
      <c r="V78" s="83"/>
    </row>
    <row r="79" spans="1:22" ht="20" x14ac:dyDescent="0.2">
      <c r="M79" s="125"/>
      <c r="N79" s="125"/>
      <c r="P79" s="125"/>
      <c r="Q79" s="125"/>
      <c r="V79" s="83"/>
    </row>
    <row r="80" spans="1:22" ht="20" x14ac:dyDescent="0.2">
      <c r="M80" s="125"/>
      <c r="N80" s="125"/>
      <c r="P80" s="125"/>
      <c r="Q80" s="125"/>
      <c r="V80" s="83"/>
    </row>
    <row r="81" spans="13:22" ht="20" x14ac:dyDescent="0.2">
      <c r="M81" s="125"/>
      <c r="N81" s="125"/>
      <c r="P81" s="125"/>
      <c r="Q81" s="125"/>
      <c r="V81" s="83"/>
    </row>
    <row r="82" spans="13:22" ht="20" x14ac:dyDescent="0.2">
      <c r="M82" s="125"/>
      <c r="N82" s="125"/>
      <c r="P82" s="125"/>
      <c r="Q82" s="125"/>
      <c r="V82" s="83"/>
    </row>
    <row r="83" spans="13:22" ht="20" x14ac:dyDescent="0.2">
      <c r="M83" s="125"/>
      <c r="N83" s="125"/>
      <c r="P83" s="125"/>
      <c r="Q83" s="125"/>
      <c r="V83" s="83"/>
    </row>
    <row r="84" spans="13:22" ht="20" x14ac:dyDescent="0.2">
      <c r="M84" s="125"/>
      <c r="N84" s="125"/>
      <c r="P84" s="125"/>
      <c r="Q84" s="125"/>
      <c r="V84" s="83"/>
    </row>
    <row r="85" spans="13:22" ht="20" x14ac:dyDescent="0.2">
      <c r="M85" s="125"/>
      <c r="N85" s="125"/>
      <c r="P85" s="125"/>
      <c r="Q85" s="125"/>
      <c r="V85" s="83"/>
    </row>
    <row r="86" spans="13:22" ht="20" x14ac:dyDescent="0.2">
      <c r="M86" s="125"/>
      <c r="N86" s="125"/>
      <c r="P86" s="125"/>
      <c r="Q86" s="125"/>
      <c r="V86" s="83"/>
    </row>
    <row r="87" spans="13:22" ht="20" x14ac:dyDescent="0.2">
      <c r="M87" s="125"/>
      <c r="N87" s="125"/>
      <c r="P87" s="125"/>
      <c r="Q87" s="125"/>
      <c r="V87" s="83"/>
    </row>
    <row r="88" spans="13:22" ht="20" x14ac:dyDescent="0.2">
      <c r="M88" s="125"/>
      <c r="N88" s="125"/>
      <c r="P88" s="125"/>
      <c r="Q88" s="125"/>
      <c r="V88" s="83"/>
    </row>
    <row r="89" spans="13:22" ht="20" x14ac:dyDescent="0.2">
      <c r="M89" s="125"/>
      <c r="N89" s="125"/>
      <c r="P89" s="125"/>
      <c r="Q89" s="125"/>
      <c r="V89" s="83"/>
    </row>
    <row r="90" spans="13:22" ht="20" x14ac:dyDescent="0.2">
      <c r="M90" s="125"/>
      <c r="N90" s="125"/>
      <c r="P90" s="125"/>
      <c r="Q90" s="125"/>
      <c r="V90" s="83"/>
    </row>
    <row r="91" spans="13:22" ht="20" x14ac:dyDescent="0.2">
      <c r="M91" s="125"/>
      <c r="N91" s="125"/>
      <c r="P91" s="125"/>
      <c r="Q91" s="125"/>
      <c r="V91" s="83"/>
    </row>
    <row r="92" spans="13:22" ht="20" x14ac:dyDescent="0.2">
      <c r="M92" s="125"/>
      <c r="N92" s="125"/>
      <c r="P92" s="125"/>
      <c r="Q92" s="125"/>
      <c r="V92" s="83"/>
    </row>
    <row r="93" spans="13:22" ht="20" x14ac:dyDescent="0.2">
      <c r="M93" s="125"/>
      <c r="N93" s="125"/>
      <c r="P93" s="125"/>
      <c r="Q93" s="125"/>
      <c r="V93" s="83"/>
    </row>
    <row r="94" spans="13:22" ht="20" x14ac:dyDescent="0.2">
      <c r="M94" s="125"/>
      <c r="N94" s="125"/>
      <c r="P94" s="125"/>
      <c r="Q94" s="125"/>
      <c r="V94" s="83"/>
    </row>
    <row r="95" spans="13:22" ht="20" x14ac:dyDescent="0.2">
      <c r="M95" s="125"/>
      <c r="N95" s="125"/>
      <c r="P95" s="125"/>
      <c r="Q95" s="125"/>
      <c r="V95" s="83"/>
    </row>
    <row r="96" spans="13:22" ht="20" x14ac:dyDescent="0.2">
      <c r="M96" s="125"/>
      <c r="N96" s="125"/>
      <c r="P96" s="125"/>
      <c r="Q96" s="125"/>
      <c r="V96" s="83"/>
    </row>
    <row r="97" spans="13:22" ht="20" x14ac:dyDescent="0.2">
      <c r="M97" s="125"/>
      <c r="N97" s="125"/>
      <c r="P97" s="125"/>
      <c r="Q97" s="125"/>
      <c r="V97" s="83"/>
    </row>
    <row r="98" spans="13:22" ht="20" x14ac:dyDescent="0.2">
      <c r="M98" s="125"/>
      <c r="N98" s="125"/>
      <c r="P98" s="125"/>
      <c r="Q98" s="125"/>
      <c r="V98" s="83"/>
    </row>
    <row r="99" spans="13:22" ht="20" x14ac:dyDescent="0.2">
      <c r="M99" s="125"/>
      <c r="N99" s="125"/>
      <c r="P99" s="125"/>
      <c r="Q99" s="125"/>
      <c r="V99" s="83"/>
    </row>
    <row r="100" spans="13:22" ht="20" x14ac:dyDescent="0.2">
      <c r="M100" s="125"/>
      <c r="N100" s="125"/>
      <c r="P100" s="125"/>
      <c r="Q100" s="125"/>
      <c r="V100" s="83"/>
    </row>
    <row r="101" spans="13:22" ht="20" x14ac:dyDescent="0.2">
      <c r="M101" s="125"/>
      <c r="N101" s="125"/>
      <c r="P101" s="125"/>
      <c r="Q101" s="125"/>
      <c r="V101" s="83"/>
    </row>
    <row r="102" spans="13:22" ht="20" x14ac:dyDescent="0.2">
      <c r="M102" s="125"/>
      <c r="N102" s="125"/>
      <c r="P102" s="125"/>
      <c r="Q102" s="125"/>
      <c r="V102" s="83"/>
    </row>
    <row r="103" spans="13:22" ht="20" x14ac:dyDescent="0.2">
      <c r="M103" s="125"/>
      <c r="N103" s="125"/>
      <c r="P103" s="125"/>
      <c r="Q103" s="125"/>
      <c r="V103" s="83"/>
    </row>
    <row r="104" spans="13:22" ht="20" x14ac:dyDescent="0.2">
      <c r="M104" s="125"/>
      <c r="N104" s="125"/>
      <c r="P104" s="125"/>
      <c r="Q104" s="125"/>
      <c r="V104" s="83"/>
    </row>
    <row r="105" spans="13:22" ht="20" x14ac:dyDescent="0.2">
      <c r="M105" s="125"/>
      <c r="N105" s="125"/>
      <c r="P105" s="125"/>
      <c r="Q105" s="125"/>
      <c r="V105" s="83"/>
    </row>
  </sheetData>
  <sheetProtection password="FAB5" sheet="1" objects="1" scenarios="1"/>
  <mergeCells count="6">
    <mergeCell ref="A53:I53"/>
    <mergeCell ref="H12:I12"/>
    <mergeCell ref="C13:D13"/>
    <mergeCell ref="G13:I13"/>
    <mergeCell ref="C19:D19"/>
    <mergeCell ref="A30:I30"/>
  </mergeCells>
  <printOptions horizontalCentered="1"/>
  <pageMargins left="0.11811023622047245" right="0.11811023622047245" top="0.59055118110236227" bottom="0.39370078740157483" header="0.15748031496062992" footer="0.15748031496062992"/>
  <pageSetup paperSize="5" scale="85" fitToHeight="3" orientation="landscape" r:id="rId1"/>
  <headerFooter alignWithMargins="0">
    <oddFooter>&amp;CPage :  &amp;P</oddFooter>
  </headerFooter>
  <rowBreaks count="2" manualBreakCount="2">
    <brk id="25" max="9" man="1"/>
    <brk id="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BU48"/>
  <sheetViews>
    <sheetView zoomScale="85" zoomScaleNormal="85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1.5" defaultRowHeight="14" x14ac:dyDescent="0.15"/>
  <cols>
    <col min="1" max="1" width="20.6640625" style="157" customWidth="1"/>
    <col min="2" max="2" width="4.6640625" style="179" customWidth="1"/>
    <col min="3" max="3" width="3.6640625" style="179" customWidth="1"/>
    <col min="4" max="4" width="4.6640625" style="179" customWidth="1"/>
    <col min="5" max="5" width="1.6640625" style="157" customWidth="1"/>
    <col min="6" max="6" width="4.6640625" style="179" customWidth="1"/>
    <col min="7" max="7" width="3.6640625" style="179" customWidth="1"/>
    <col min="8" max="8" width="4.6640625" style="179" customWidth="1"/>
    <col min="9" max="9" width="1.6640625" style="157" customWidth="1"/>
    <col min="10" max="10" width="4.6640625" style="179" customWidth="1"/>
    <col min="11" max="11" width="3.6640625" style="179" customWidth="1"/>
    <col min="12" max="12" width="4.6640625" style="179" customWidth="1"/>
    <col min="13" max="13" width="1.6640625" style="157" customWidth="1"/>
    <col min="14" max="14" width="4.6640625" style="179" customWidth="1"/>
    <col min="15" max="15" width="3.6640625" style="179" customWidth="1"/>
    <col min="16" max="16" width="4.6640625" style="179" customWidth="1"/>
    <col min="17" max="17" width="1.6640625" style="157" customWidth="1"/>
    <col min="18" max="18" width="4.6640625" style="179" customWidth="1"/>
    <col min="19" max="19" width="3.6640625" style="179" customWidth="1"/>
    <col min="20" max="20" width="4.6640625" style="179" customWidth="1"/>
    <col min="21" max="21" width="1.6640625" style="157" customWidth="1"/>
    <col min="22" max="26" width="5.6640625" style="179" customWidth="1"/>
    <col min="27" max="27" width="1.6640625" style="157" customWidth="1"/>
    <col min="28" max="28" width="4.6640625" style="212" customWidth="1"/>
    <col min="29" max="29" width="3.6640625" style="212" customWidth="1"/>
    <col min="30" max="30" width="4.6640625" style="212" customWidth="1"/>
    <col min="31" max="31" width="1.6640625" style="213" customWidth="1"/>
    <col min="32" max="36" width="5.6640625" style="212" customWidth="1"/>
    <col min="37" max="37" width="1.6640625" style="213" customWidth="1"/>
    <col min="38" max="38" width="4.6640625" style="212" customWidth="1"/>
    <col min="39" max="39" width="3.6640625" style="212" customWidth="1"/>
    <col min="40" max="40" width="4.6640625" style="212" customWidth="1"/>
    <col min="41" max="41" width="1.6640625" style="213" customWidth="1"/>
    <col min="42" max="42" width="4.6640625" style="212" customWidth="1"/>
    <col min="43" max="43" width="3.6640625" style="212" customWidth="1"/>
    <col min="44" max="44" width="4.6640625" style="212" customWidth="1"/>
    <col min="45" max="45" width="1.6640625" style="213" customWidth="1"/>
    <col min="46" max="47" width="4.6640625" style="213" customWidth="1"/>
    <col min="48" max="48" width="1.6640625" style="213" customWidth="1"/>
    <col min="49" max="49" width="9.6640625" style="213" customWidth="1"/>
    <col min="50" max="50" width="4.6640625" style="157" customWidth="1"/>
    <col min="51" max="51" width="1.6640625" style="157" customWidth="1"/>
    <col min="52" max="52" width="4.6640625" style="157" customWidth="1"/>
    <col min="53" max="53" width="3.6640625" style="157" customWidth="1"/>
    <col min="54" max="54" width="4.6640625" style="157" customWidth="1"/>
    <col min="55" max="55" width="1.6640625" style="157" customWidth="1"/>
    <col min="56" max="56" width="4.6640625" style="157" customWidth="1"/>
    <col min="57" max="57" width="3.6640625" style="157" customWidth="1"/>
    <col min="58" max="58" width="4.6640625" style="157" customWidth="1"/>
    <col min="59" max="59" width="5.6640625" style="157" customWidth="1"/>
    <col min="60" max="60" width="4.6640625" style="157" customWidth="1"/>
    <col min="61" max="61" width="3.6640625" style="157" customWidth="1"/>
    <col min="62" max="62" width="4.6640625" style="157" customWidth="1"/>
    <col min="63" max="63" width="1.6640625" style="157" customWidth="1"/>
    <col min="64" max="64" width="4.6640625" style="157" customWidth="1"/>
    <col min="65" max="65" width="3.6640625" style="157" customWidth="1"/>
    <col min="66" max="66" width="4.6640625" style="157" customWidth="1"/>
    <col min="67" max="67" width="1.6640625" style="157" customWidth="1"/>
    <col min="68" max="69" width="4.6640625" style="157" customWidth="1"/>
    <col min="70" max="16384" width="11.5" style="157"/>
  </cols>
  <sheetData>
    <row r="1" spans="1:49" ht="17" x14ac:dyDescent="0.15">
      <c r="A1" s="144" t="s">
        <v>43</v>
      </c>
      <c r="B1" s="145" t="s">
        <v>88</v>
      </c>
      <c r="C1" s="146"/>
      <c r="D1" s="146"/>
      <c r="E1" s="147"/>
      <c r="F1" s="146"/>
      <c r="G1" s="146"/>
      <c r="H1" s="146"/>
      <c r="I1" s="147"/>
      <c r="J1" s="146"/>
      <c r="K1" s="146"/>
      <c r="L1" s="148"/>
      <c r="M1" s="149"/>
      <c r="N1" s="150"/>
      <c r="O1" s="150"/>
      <c r="P1" s="150"/>
      <c r="Q1" s="149"/>
      <c r="R1" s="150"/>
      <c r="S1" s="150"/>
      <c r="T1" s="150"/>
      <c r="U1" s="151"/>
      <c r="V1" s="150"/>
      <c r="W1" s="150"/>
      <c r="X1" s="150"/>
      <c r="Y1" s="150"/>
      <c r="Z1" s="150"/>
      <c r="AA1" s="152"/>
      <c r="AB1" s="153"/>
      <c r="AC1" s="153" t="s">
        <v>85</v>
      </c>
      <c r="AD1" s="153"/>
      <c r="AE1" s="152"/>
      <c r="AF1" s="150"/>
      <c r="AG1" s="155"/>
      <c r="AH1" s="155"/>
      <c r="AI1" s="155"/>
      <c r="AJ1" s="155"/>
      <c r="AK1" s="152"/>
      <c r="AL1" s="153"/>
      <c r="AM1" s="153" t="s">
        <v>67</v>
      </c>
      <c r="AN1" s="153"/>
      <c r="AO1" s="152"/>
      <c r="AP1" s="153"/>
      <c r="AQ1" s="153" t="s">
        <v>36</v>
      </c>
      <c r="AR1" s="153"/>
      <c r="AS1" s="152"/>
      <c r="AT1" s="154" t="s">
        <v>37</v>
      </c>
      <c r="AU1" s="154"/>
      <c r="AV1" s="193"/>
      <c r="AW1" s="156" t="s">
        <v>86</v>
      </c>
    </row>
    <row r="2" spans="1:49" ht="16" x14ac:dyDescent="0.15">
      <c r="A2" s="144" t="s">
        <v>44</v>
      </c>
      <c r="B2" s="352" t="s">
        <v>82</v>
      </c>
      <c r="C2" s="355"/>
      <c r="D2" s="356"/>
      <c r="E2" s="158"/>
      <c r="F2" s="352" t="s">
        <v>80</v>
      </c>
      <c r="G2" s="355"/>
      <c r="H2" s="356"/>
      <c r="I2" s="158"/>
      <c r="J2" s="352" t="s">
        <v>22</v>
      </c>
      <c r="K2" s="355"/>
      <c r="L2" s="356"/>
      <c r="M2" s="158"/>
      <c r="N2" s="352" t="s">
        <v>79</v>
      </c>
      <c r="O2" s="355"/>
      <c r="P2" s="356"/>
      <c r="Q2" s="158"/>
      <c r="R2" s="341" t="s">
        <v>81</v>
      </c>
      <c r="S2" s="342"/>
      <c r="T2" s="343"/>
      <c r="U2" s="151"/>
      <c r="V2" s="159" t="s">
        <v>66</v>
      </c>
      <c r="W2" s="160" t="s">
        <v>63</v>
      </c>
      <c r="X2" s="160" t="s">
        <v>64</v>
      </c>
      <c r="Y2" s="159" t="s">
        <v>65</v>
      </c>
      <c r="Z2" s="161" t="s">
        <v>39</v>
      </c>
      <c r="AA2" s="151"/>
      <c r="AB2" s="347"/>
      <c r="AC2" s="350"/>
      <c r="AD2" s="351"/>
      <c r="AE2" s="162"/>
      <c r="AF2" s="159" t="s">
        <v>66</v>
      </c>
      <c r="AG2" s="163" t="s">
        <v>63</v>
      </c>
      <c r="AH2" s="163" t="s">
        <v>64</v>
      </c>
      <c r="AI2" s="159" t="s">
        <v>65</v>
      </c>
      <c r="AJ2" s="165" t="s">
        <v>39</v>
      </c>
      <c r="AK2" s="162"/>
      <c r="AL2" s="347"/>
      <c r="AM2" s="348"/>
      <c r="AN2" s="349"/>
      <c r="AO2" s="162"/>
      <c r="AP2" s="347"/>
      <c r="AQ2" s="348"/>
      <c r="AR2" s="349"/>
      <c r="AS2" s="162"/>
      <c r="AT2" s="245" t="s">
        <v>40</v>
      </c>
      <c r="AU2" s="245" t="s">
        <v>41</v>
      </c>
      <c r="AV2" s="193"/>
      <c r="AW2" s="245" t="s">
        <v>87</v>
      </c>
    </row>
    <row r="3" spans="1:49" s="179" customFormat="1" ht="12" customHeight="1" x14ac:dyDescent="0.15">
      <c r="A3" s="166"/>
      <c r="B3" s="167"/>
      <c r="C3" s="168"/>
      <c r="D3" s="164"/>
      <c r="E3" s="166"/>
      <c r="F3" s="167"/>
      <c r="G3" s="168"/>
      <c r="H3" s="164"/>
      <c r="I3" s="166"/>
      <c r="J3" s="167"/>
      <c r="K3" s="168"/>
      <c r="L3" s="164"/>
      <c r="M3" s="166"/>
      <c r="N3" s="167"/>
      <c r="O3" s="168"/>
      <c r="P3" s="164"/>
      <c r="Q3" s="166"/>
      <c r="R3" s="167"/>
      <c r="S3" s="168"/>
      <c r="T3" s="164"/>
      <c r="U3" s="169"/>
      <c r="V3" s="164"/>
      <c r="W3" s="164"/>
      <c r="X3" s="164"/>
      <c r="Y3" s="164"/>
      <c r="Z3" s="170"/>
      <c r="AA3" s="169"/>
      <c r="AB3" s="164"/>
      <c r="AC3" s="164"/>
      <c r="AD3" s="164"/>
      <c r="AE3" s="171"/>
      <c r="AF3" s="164"/>
      <c r="AG3" s="172"/>
      <c r="AH3" s="172"/>
      <c r="AI3" s="172"/>
      <c r="AJ3" s="173"/>
      <c r="AK3" s="171"/>
      <c r="AL3" s="174"/>
      <c r="AM3" s="174"/>
      <c r="AN3" s="175"/>
      <c r="AO3" s="171"/>
      <c r="AP3" s="174"/>
      <c r="AQ3" s="176" t="s">
        <v>229</v>
      </c>
      <c r="AR3" s="175"/>
      <c r="AS3" s="171"/>
      <c r="AT3" s="177"/>
      <c r="AU3" s="178"/>
      <c r="AV3" s="193"/>
      <c r="AW3" s="173"/>
    </row>
    <row r="4" spans="1:49" ht="19" thickBot="1" x14ac:dyDescent="0.2">
      <c r="A4" s="264" t="s">
        <v>82</v>
      </c>
      <c r="B4" s="180"/>
      <c r="C4" s="180"/>
      <c r="D4" s="180"/>
      <c r="E4" s="166"/>
      <c r="F4" s="265">
        <v>9</v>
      </c>
      <c r="G4" s="181" t="s">
        <v>42</v>
      </c>
      <c r="H4" s="265">
        <v>8</v>
      </c>
      <c r="I4" s="166"/>
      <c r="J4" s="265">
        <v>9</v>
      </c>
      <c r="K4" s="181" t="s">
        <v>42</v>
      </c>
      <c r="L4" s="265">
        <v>5</v>
      </c>
      <c r="M4" s="166"/>
      <c r="N4" s="265">
        <v>13</v>
      </c>
      <c r="O4" s="181" t="s">
        <v>42</v>
      </c>
      <c r="P4" s="265">
        <v>3</v>
      </c>
      <c r="Q4" s="166"/>
      <c r="R4" s="265">
        <v>11</v>
      </c>
      <c r="S4" s="181" t="s">
        <v>42</v>
      </c>
      <c r="T4" s="265">
        <v>1</v>
      </c>
      <c r="U4" s="182"/>
      <c r="V4" s="183">
        <f>SUM(IF(F4&gt;H4,3,0),IF(F4=H4,1),IF(J4&gt;L4,3,0),IF(J4=L4,1),IF(N4&gt;P4,3,0),IF(N4=P4,1),IF(R4&gt;T4,3,0),IF(R4=T4,1))</f>
        <v>12</v>
      </c>
      <c r="W4" s="183">
        <f>B4+F4+J4+N4+R4</f>
        <v>42</v>
      </c>
      <c r="X4" s="183">
        <f>D4+H4+L4+P4+T4</f>
        <v>17</v>
      </c>
      <c r="Y4" s="184">
        <f>W4-X4</f>
        <v>25</v>
      </c>
      <c r="Z4" s="266">
        <v>1</v>
      </c>
      <c r="AA4" s="182"/>
      <c r="AB4" s="265">
        <v>9</v>
      </c>
      <c r="AC4" s="181" t="s">
        <v>42</v>
      </c>
      <c r="AD4" s="265">
        <v>3</v>
      </c>
      <c r="AE4" s="185"/>
      <c r="AF4" s="183">
        <f>SUM(V4+IF(AB4&gt;AD4,3,0),IF(AB4=AD4,1))</f>
        <v>15</v>
      </c>
      <c r="AG4" s="181">
        <f>SUM(W4+AB4)</f>
        <v>51</v>
      </c>
      <c r="AH4" s="181">
        <f>SUM(X4+AD4)</f>
        <v>20</v>
      </c>
      <c r="AI4" s="186">
        <f>SUM(AG4-AH4)</f>
        <v>31</v>
      </c>
      <c r="AJ4" s="267">
        <v>1</v>
      </c>
      <c r="AK4" s="185"/>
      <c r="AL4" s="265">
        <v>7</v>
      </c>
      <c r="AM4" s="181" t="s">
        <v>42</v>
      </c>
      <c r="AN4" s="265">
        <v>1</v>
      </c>
      <c r="AO4" s="185"/>
      <c r="AP4" s="265">
        <v>5</v>
      </c>
      <c r="AQ4" s="181" t="s">
        <v>42</v>
      </c>
      <c r="AR4" s="265">
        <v>9</v>
      </c>
      <c r="AS4" s="185"/>
      <c r="AT4" s="187">
        <f>AG4+AL4+AP4</f>
        <v>63</v>
      </c>
      <c r="AU4" s="187">
        <f>AH4+AN4+AR4</f>
        <v>30</v>
      </c>
      <c r="AV4" s="193"/>
      <c r="AW4" s="267">
        <v>2</v>
      </c>
    </row>
    <row r="5" spans="1:49" s="179" customFormat="1" ht="12" customHeight="1" x14ac:dyDescent="0.15">
      <c r="A5" s="166"/>
      <c r="B5" s="167"/>
      <c r="C5" s="168"/>
      <c r="D5" s="164"/>
      <c r="E5" s="166"/>
      <c r="F5" s="167"/>
      <c r="G5" s="168"/>
      <c r="H5" s="164"/>
      <c r="I5" s="166"/>
      <c r="J5" s="167"/>
      <c r="K5" s="168"/>
      <c r="L5" s="164"/>
      <c r="M5" s="166"/>
      <c r="N5" s="167"/>
      <c r="O5" s="168"/>
      <c r="P5" s="164"/>
      <c r="Q5" s="166"/>
      <c r="R5" s="167"/>
      <c r="S5" s="168"/>
      <c r="T5" s="164"/>
      <c r="U5" s="188"/>
      <c r="V5" s="164"/>
      <c r="W5" s="164"/>
      <c r="X5" s="164"/>
      <c r="Y5" s="189"/>
      <c r="Z5" s="170"/>
      <c r="AA5" s="188"/>
      <c r="AB5" s="164"/>
      <c r="AC5" s="164"/>
      <c r="AD5" s="164"/>
      <c r="AE5" s="190"/>
      <c r="AF5" s="164"/>
      <c r="AG5" s="172"/>
      <c r="AH5" s="172"/>
      <c r="AI5" s="191"/>
      <c r="AJ5" s="173"/>
      <c r="AK5" s="190"/>
      <c r="AL5" s="164"/>
      <c r="AM5" s="164"/>
      <c r="AN5" s="164"/>
      <c r="AO5" s="190"/>
      <c r="AP5" s="164"/>
      <c r="AQ5" s="164" t="s">
        <v>228</v>
      </c>
      <c r="AR5" s="164"/>
      <c r="AS5" s="190"/>
      <c r="AT5" s="192"/>
      <c r="AU5" s="193"/>
      <c r="AV5" s="193"/>
      <c r="AW5" s="173"/>
    </row>
    <row r="6" spans="1:49" ht="20" thickBot="1" x14ac:dyDescent="0.2">
      <c r="A6" s="268" t="s">
        <v>80</v>
      </c>
      <c r="B6" s="265">
        <v>8</v>
      </c>
      <c r="C6" s="181" t="s">
        <v>42</v>
      </c>
      <c r="D6" s="265">
        <v>9</v>
      </c>
      <c r="E6" s="194"/>
      <c r="F6" s="180"/>
      <c r="G6" s="180"/>
      <c r="H6" s="180"/>
      <c r="I6" s="194"/>
      <c r="J6" s="265">
        <v>13</v>
      </c>
      <c r="K6" s="181" t="s">
        <v>42</v>
      </c>
      <c r="L6" s="265">
        <v>3</v>
      </c>
      <c r="M6" s="194"/>
      <c r="N6" s="265">
        <v>16</v>
      </c>
      <c r="O6" s="181" t="s">
        <v>42</v>
      </c>
      <c r="P6" s="265">
        <v>6</v>
      </c>
      <c r="Q6" s="194"/>
      <c r="R6" s="265">
        <v>12</v>
      </c>
      <c r="S6" s="181" t="s">
        <v>42</v>
      </c>
      <c r="T6" s="265">
        <v>2</v>
      </c>
      <c r="U6" s="182"/>
      <c r="V6" s="183">
        <f>SUM(IF(B6&gt;D6,3,0),IF(B6=D6,1),IF(J6&gt;L6,3,0),IF(J6=L6,1),IF(N6&gt;P6,3,0),IF(N6=P6,1),IF(R6&gt;T6,3,0),IF(R6=T6,1))</f>
        <v>9</v>
      </c>
      <c r="W6" s="183">
        <f>B6+F6+J6+N6+R6</f>
        <v>49</v>
      </c>
      <c r="X6" s="183">
        <f>D6+H6+L6+P6+T6</f>
        <v>20</v>
      </c>
      <c r="Y6" s="184">
        <f>W6-X6</f>
        <v>29</v>
      </c>
      <c r="Z6" s="269">
        <v>2</v>
      </c>
      <c r="AA6" s="182"/>
      <c r="AB6" s="265">
        <v>14</v>
      </c>
      <c r="AC6" s="181" t="s">
        <v>42</v>
      </c>
      <c r="AD6" s="265">
        <v>10</v>
      </c>
      <c r="AE6" s="185"/>
      <c r="AF6" s="183">
        <f>SUM(V6+IF(AB6&gt;AD6,3,0),IF(AB6=AD6,1))</f>
        <v>12</v>
      </c>
      <c r="AG6" s="181">
        <f>SUM(W6+AB6)</f>
        <v>63</v>
      </c>
      <c r="AH6" s="181">
        <f>SUM(X6+AD6)</f>
        <v>30</v>
      </c>
      <c r="AI6" s="186">
        <f>SUM(AG6-AH6)</f>
        <v>33</v>
      </c>
      <c r="AJ6" s="270">
        <v>2</v>
      </c>
      <c r="AK6" s="185"/>
      <c r="AL6" s="265">
        <v>10</v>
      </c>
      <c r="AM6" s="181" t="s">
        <v>42</v>
      </c>
      <c r="AN6" s="265">
        <v>3</v>
      </c>
      <c r="AO6" s="185"/>
      <c r="AP6" s="265">
        <v>9</v>
      </c>
      <c r="AQ6" s="181" t="s">
        <v>42</v>
      </c>
      <c r="AR6" s="265">
        <v>5</v>
      </c>
      <c r="AS6" s="185"/>
      <c r="AT6" s="187">
        <f>AG6+AL6+AP6</f>
        <v>82</v>
      </c>
      <c r="AU6" s="187">
        <f>AH6+AN6+AR6</f>
        <v>38</v>
      </c>
      <c r="AV6" s="193"/>
      <c r="AW6" s="270">
        <v>1</v>
      </c>
    </row>
    <row r="7" spans="1:49" s="179" customFormat="1" ht="12" customHeight="1" x14ac:dyDescent="0.15">
      <c r="A7" s="166"/>
      <c r="B7" s="167"/>
      <c r="C7" s="168"/>
      <c r="D7" s="164"/>
      <c r="E7" s="166"/>
      <c r="F7" s="167"/>
      <c r="G7" s="168"/>
      <c r="H7" s="164"/>
      <c r="I7" s="166"/>
      <c r="J7" s="167"/>
      <c r="K7" s="168"/>
      <c r="L7" s="164"/>
      <c r="M7" s="166"/>
      <c r="N7" s="167"/>
      <c r="O7" s="168"/>
      <c r="P7" s="164"/>
      <c r="Q7" s="166"/>
      <c r="R7" s="167"/>
      <c r="S7" s="168"/>
      <c r="T7" s="164"/>
      <c r="U7" s="195"/>
      <c r="V7" s="164"/>
      <c r="W7" s="164"/>
      <c r="X7" s="164"/>
      <c r="Y7" s="189"/>
      <c r="Z7" s="170"/>
      <c r="AA7" s="195"/>
      <c r="AB7" s="164"/>
      <c r="AC7" s="164"/>
      <c r="AD7" s="164"/>
      <c r="AE7" s="196"/>
      <c r="AF7" s="164"/>
      <c r="AG7" s="172"/>
      <c r="AH7" s="172"/>
      <c r="AI7" s="191"/>
      <c r="AJ7" s="173"/>
      <c r="AK7" s="196"/>
      <c r="AL7" s="164"/>
      <c r="AM7" s="164"/>
      <c r="AN7" s="164"/>
      <c r="AO7" s="196"/>
      <c r="AP7" s="164"/>
      <c r="AQ7" s="164"/>
      <c r="AR7" s="164"/>
      <c r="AS7" s="196"/>
      <c r="AT7" s="192"/>
      <c r="AU7" s="193"/>
      <c r="AV7" s="193"/>
      <c r="AW7" s="173"/>
    </row>
    <row r="8" spans="1:49" ht="19" thickBot="1" x14ac:dyDescent="0.2">
      <c r="A8" s="264" t="s">
        <v>22</v>
      </c>
      <c r="B8" s="265">
        <v>5</v>
      </c>
      <c r="C8" s="181" t="s">
        <v>42</v>
      </c>
      <c r="D8" s="265">
        <v>9</v>
      </c>
      <c r="E8" s="194"/>
      <c r="F8" s="265">
        <v>3</v>
      </c>
      <c r="G8" s="181" t="s">
        <v>42</v>
      </c>
      <c r="H8" s="265">
        <v>13</v>
      </c>
      <c r="I8" s="194"/>
      <c r="J8" s="180"/>
      <c r="K8" s="180"/>
      <c r="L8" s="180"/>
      <c r="M8" s="194"/>
      <c r="N8" s="265">
        <v>8</v>
      </c>
      <c r="O8" s="181" t="s">
        <v>42</v>
      </c>
      <c r="P8" s="265">
        <v>4</v>
      </c>
      <c r="Q8" s="194"/>
      <c r="R8" s="265">
        <v>7</v>
      </c>
      <c r="S8" s="181" t="s">
        <v>42</v>
      </c>
      <c r="T8" s="265">
        <v>3</v>
      </c>
      <c r="U8" s="182"/>
      <c r="V8" s="183">
        <f>SUM(IF(B8&gt;D8,3,0),IF(B8=D8,1),IF(F8&gt;H8,3,0),IF(F8=H8,1),IF(N8&gt;P8,3,0),IF(N8=P8,1),IF(R8&gt;T8,3,0),IF(R8=T8,1))</f>
        <v>6</v>
      </c>
      <c r="W8" s="183">
        <f>B8+F8+J8+N8+R8</f>
        <v>23</v>
      </c>
      <c r="X8" s="183">
        <f>D8+H8+L8+P8+T8</f>
        <v>29</v>
      </c>
      <c r="Y8" s="184">
        <f>W8-X8</f>
        <v>-6</v>
      </c>
      <c r="Z8" s="269">
        <v>3</v>
      </c>
      <c r="AA8" s="182"/>
      <c r="AB8" s="265">
        <v>4</v>
      </c>
      <c r="AC8" s="181" t="s">
        <v>42</v>
      </c>
      <c r="AD8" s="265">
        <v>8</v>
      </c>
      <c r="AE8" s="185"/>
      <c r="AF8" s="183">
        <f>SUM(V8+IF(AB8&gt;AD8,3,0),IF(AB8=AD8,1))</f>
        <v>6</v>
      </c>
      <c r="AG8" s="181">
        <f>SUM(W8+AB8)</f>
        <v>27</v>
      </c>
      <c r="AH8" s="181">
        <f>SUM(X8+AD8)</f>
        <v>37</v>
      </c>
      <c r="AI8" s="186">
        <f>SUM(AG8-AH8)</f>
        <v>-10</v>
      </c>
      <c r="AJ8" s="270">
        <v>5</v>
      </c>
      <c r="AK8" s="185"/>
      <c r="AL8" s="265"/>
      <c r="AM8" s="181" t="s">
        <v>42</v>
      </c>
      <c r="AN8" s="265"/>
      <c r="AO8" s="185"/>
      <c r="AP8" s="210"/>
      <c r="AQ8" s="181" t="s">
        <v>42</v>
      </c>
      <c r="AR8" s="265"/>
      <c r="AS8" s="185"/>
      <c r="AT8" s="187">
        <f>AG8+AL8+AP8</f>
        <v>27</v>
      </c>
      <c r="AU8" s="187">
        <f>AH8+AN8+AR8</f>
        <v>37</v>
      </c>
      <c r="AV8" s="193"/>
      <c r="AW8" s="270">
        <v>5</v>
      </c>
    </row>
    <row r="9" spans="1:49" s="179" customFormat="1" ht="12" customHeight="1" x14ac:dyDescent="0.15">
      <c r="A9" s="166"/>
      <c r="B9" s="167"/>
      <c r="C9" s="168"/>
      <c r="D9" s="164"/>
      <c r="E9" s="166"/>
      <c r="F9" s="167"/>
      <c r="G9" s="168"/>
      <c r="H9" s="164"/>
      <c r="I9" s="166"/>
      <c r="J9" s="167"/>
      <c r="K9" s="168"/>
      <c r="L9" s="164"/>
      <c r="M9" s="166"/>
      <c r="N9" s="167"/>
      <c r="O9" s="168"/>
      <c r="P9" s="164"/>
      <c r="Q9" s="166"/>
      <c r="R9" s="167"/>
      <c r="S9" s="168"/>
      <c r="T9" s="164"/>
      <c r="U9" s="195"/>
      <c r="V9" s="164"/>
      <c r="W9" s="164"/>
      <c r="X9" s="164"/>
      <c r="Y9" s="189"/>
      <c r="Z9" s="170"/>
      <c r="AA9" s="195"/>
      <c r="AB9" s="164"/>
      <c r="AC9" s="164"/>
      <c r="AD9" s="164"/>
      <c r="AE9" s="196"/>
      <c r="AF9" s="164"/>
      <c r="AG9" s="172"/>
      <c r="AH9" s="172"/>
      <c r="AI9" s="191"/>
      <c r="AJ9" s="173"/>
      <c r="AK9" s="196"/>
      <c r="AL9" s="164"/>
      <c r="AM9" s="164"/>
      <c r="AN9" s="164"/>
      <c r="AO9" s="196"/>
      <c r="AP9" s="164"/>
      <c r="AQ9" s="164"/>
      <c r="AR9" s="164"/>
      <c r="AS9" s="196"/>
      <c r="AT9" s="192"/>
      <c r="AU9" s="193"/>
      <c r="AV9" s="193"/>
      <c r="AW9" s="173"/>
    </row>
    <row r="10" spans="1:49" ht="19" thickBot="1" x14ac:dyDescent="0.2">
      <c r="A10" s="271" t="s">
        <v>79</v>
      </c>
      <c r="B10" s="265">
        <v>3</v>
      </c>
      <c r="C10" s="181" t="s">
        <v>42</v>
      </c>
      <c r="D10" s="265">
        <v>13</v>
      </c>
      <c r="E10" s="197"/>
      <c r="F10" s="265">
        <v>6</v>
      </c>
      <c r="G10" s="181" t="s">
        <v>42</v>
      </c>
      <c r="H10" s="265">
        <v>16</v>
      </c>
      <c r="I10" s="197"/>
      <c r="J10" s="265">
        <v>4</v>
      </c>
      <c r="K10" s="181" t="s">
        <v>42</v>
      </c>
      <c r="L10" s="265">
        <v>8</v>
      </c>
      <c r="M10" s="197"/>
      <c r="N10" s="180"/>
      <c r="O10" s="180"/>
      <c r="P10" s="180"/>
      <c r="Q10" s="197"/>
      <c r="R10" s="198">
        <v>11</v>
      </c>
      <c r="S10" s="181" t="s">
        <v>42</v>
      </c>
      <c r="T10" s="198">
        <v>9</v>
      </c>
      <c r="U10" s="199"/>
      <c r="V10" s="183">
        <f>SUM(IF(B10&gt;D10,3,0),IF(B10=D10,1),IF(F10&gt;H10,3,0),IF(F10=H10,1),IF(J10&gt;L10,3,0),IF(J10=L10,1),IF(R10&gt;T10,3,0),IF(R10=T10,1))</f>
        <v>3</v>
      </c>
      <c r="W10" s="183">
        <f>B10+F10+J10+N10+R10</f>
        <v>24</v>
      </c>
      <c r="X10" s="183">
        <f>D10+H10+L10+P10+T10</f>
        <v>46</v>
      </c>
      <c r="Y10" s="184">
        <f>W10-X10</f>
        <v>-22</v>
      </c>
      <c r="Z10" s="272">
        <v>4</v>
      </c>
      <c r="AA10" s="199"/>
      <c r="AB10" s="265">
        <v>2</v>
      </c>
      <c r="AC10" s="181" t="s">
        <v>42</v>
      </c>
      <c r="AD10" s="265">
        <v>7</v>
      </c>
      <c r="AE10" s="200"/>
      <c r="AF10" s="183">
        <f>SUM(V10+IF(AB10&gt;AD10,3,0),IF(AB10=AD10,1))</f>
        <v>3</v>
      </c>
      <c r="AG10" s="181">
        <f>SUM(W10+AB10)</f>
        <v>26</v>
      </c>
      <c r="AH10" s="181">
        <f>SUM(X10+AD10)</f>
        <v>53</v>
      </c>
      <c r="AI10" s="186">
        <f>SUM(AG10-AH10)</f>
        <v>-27</v>
      </c>
      <c r="AJ10" s="273">
        <v>7</v>
      </c>
      <c r="AK10" s="200"/>
      <c r="AL10" s="265"/>
      <c r="AM10" s="181" t="s">
        <v>42</v>
      </c>
      <c r="AN10" s="265"/>
      <c r="AO10" s="200"/>
      <c r="AP10" s="265"/>
      <c r="AQ10" s="181" t="s">
        <v>42</v>
      </c>
      <c r="AR10" s="265"/>
      <c r="AS10" s="200"/>
      <c r="AT10" s="187">
        <f>AG10+AL10+AP10</f>
        <v>26</v>
      </c>
      <c r="AU10" s="187">
        <f>AH10+AN10+AR10</f>
        <v>53</v>
      </c>
      <c r="AV10" s="193"/>
      <c r="AW10" s="273">
        <v>7</v>
      </c>
    </row>
    <row r="11" spans="1:49" s="179" customFormat="1" ht="12" customHeight="1" x14ac:dyDescent="0.15">
      <c r="A11" s="166"/>
      <c r="B11" s="167"/>
      <c r="C11" s="168"/>
      <c r="D11" s="164"/>
      <c r="E11" s="166"/>
      <c r="F11" s="167"/>
      <c r="G11" s="168"/>
      <c r="H11" s="164"/>
      <c r="I11" s="166"/>
      <c r="J11" s="167"/>
      <c r="K11" s="168"/>
      <c r="L11" s="164"/>
      <c r="M11" s="166"/>
      <c r="N11" s="167"/>
      <c r="O11" s="168"/>
      <c r="P11" s="164"/>
      <c r="Q11" s="166"/>
      <c r="R11" s="167"/>
      <c r="S11" s="168"/>
      <c r="T11" s="164"/>
      <c r="U11" s="195"/>
      <c r="V11" s="164"/>
      <c r="W11" s="164"/>
      <c r="X11" s="164"/>
      <c r="Y11" s="189"/>
      <c r="Z11" s="170"/>
      <c r="AA11" s="195"/>
      <c r="AB11" s="164"/>
      <c r="AC11" s="164"/>
      <c r="AD11" s="164"/>
      <c r="AE11" s="196"/>
      <c r="AF11" s="164"/>
      <c r="AG11" s="172"/>
      <c r="AH11" s="172"/>
      <c r="AI11" s="191"/>
      <c r="AJ11" s="173"/>
      <c r="AK11" s="196"/>
      <c r="AL11" s="164"/>
      <c r="AM11" s="164"/>
      <c r="AN11" s="164"/>
      <c r="AO11" s="196"/>
      <c r="AP11" s="164"/>
      <c r="AQ11" s="164"/>
      <c r="AR11" s="164"/>
      <c r="AS11" s="196"/>
      <c r="AT11" s="192"/>
      <c r="AU11" s="193"/>
      <c r="AV11" s="193"/>
      <c r="AW11" s="173"/>
    </row>
    <row r="12" spans="1:49" ht="19" thickBot="1" x14ac:dyDescent="0.2">
      <c r="A12" s="271" t="s">
        <v>81</v>
      </c>
      <c r="B12" s="265">
        <v>1</v>
      </c>
      <c r="C12" s="181" t="s">
        <v>42</v>
      </c>
      <c r="D12" s="265">
        <v>11</v>
      </c>
      <c r="E12" s="197"/>
      <c r="F12" s="265">
        <v>2</v>
      </c>
      <c r="G12" s="181" t="s">
        <v>42</v>
      </c>
      <c r="H12" s="265">
        <v>12</v>
      </c>
      <c r="I12" s="197"/>
      <c r="J12" s="265">
        <v>3</v>
      </c>
      <c r="K12" s="181" t="s">
        <v>42</v>
      </c>
      <c r="L12" s="265">
        <v>7</v>
      </c>
      <c r="M12" s="197"/>
      <c r="N12" s="198">
        <v>9</v>
      </c>
      <c r="O12" s="181" t="s">
        <v>42</v>
      </c>
      <c r="P12" s="198">
        <v>11</v>
      </c>
      <c r="Q12" s="197"/>
      <c r="R12" s="180"/>
      <c r="S12" s="180"/>
      <c r="T12" s="180"/>
      <c r="U12" s="199"/>
      <c r="V12" s="183">
        <f>SUM(IF(B12&gt;D12,3,0),IF(B12=D12,1),IF(F12&gt;H12,3,0),IF(F12=H12,1),IF(J12&gt;L12,3,0),IF(J12=L12,1),IF(N12&gt;P12,3,0),IF(N12=P12,1))</f>
        <v>0</v>
      </c>
      <c r="W12" s="183">
        <f>B12+F12+J12+N12+R12</f>
        <v>15</v>
      </c>
      <c r="X12" s="183">
        <f>D12+H12+L12+P12+T12</f>
        <v>41</v>
      </c>
      <c r="Y12" s="184">
        <f>W12-X12</f>
        <v>-26</v>
      </c>
      <c r="Z12" s="272">
        <v>5</v>
      </c>
      <c r="AA12" s="199"/>
      <c r="AB12" s="265"/>
      <c r="AC12" s="181" t="s">
        <v>42</v>
      </c>
      <c r="AD12" s="265"/>
      <c r="AE12" s="200"/>
      <c r="AF12" s="201">
        <f>SUM(V12+0)</f>
        <v>0</v>
      </c>
      <c r="AG12" s="181">
        <f>SUM(W12+AB12)</f>
        <v>15</v>
      </c>
      <c r="AH12" s="181">
        <f>SUM(X12+AD12)</f>
        <v>41</v>
      </c>
      <c r="AI12" s="186">
        <f>SUM(AG12-AH12)</f>
        <v>-26</v>
      </c>
      <c r="AJ12" s="273">
        <v>9</v>
      </c>
      <c r="AK12" s="200"/>
      <c r="AL12" s="265"/>
      <c r="AM12" s="181" t="s">
        <v>42</v>
      </c>
      <c r="AN12" s="265"/>
      <c r="AO12" s="200"/>
      <c r="AP12" s="265"/>
      <c r="AQ12" s="181" t="s">
        <v>42</v>
      </c>
      <c r="AR12" s="265"/>
      <c r="AS12" s="200"/>
      <c r="AT12" s="187">
        <f>AG12+AL12+AP12</f>
        <v>15</v>
      </c>
      <c r="AU12" s="187">
        <f>AH12+AN12+AR12</f>
        <v>41</v>
      </c>
      <c r="AV12" s="193"/>
      <c r="AW12" s="273">
        <v>9</v>
      </c>
    </row>
    <row r="13" spans="1:49" ht="17" x14ac:dyDescent="0.15">
      <c r="A13" s="144" t="s">
        <v>43</v>
      </c>
      <c r="B13" s="145" t="s">
        <v>35</v>
      </c>
      <c r="C13" s="146"/>
      <c r="D13" s="146"/>
      <c r="E13" s="147"/>
      <c r="F13" s="146"/>
      <c r="G13" s="146"/>
      <c r="H13" s="146"/>
      <c r="I13" s="147"/>
      <c r="J13" s="146"/>
      <c r="K13" s="146"/>
      <c r="L13" s="146"/>
      <c r="M13" s="149"/>
      <c r="N13" s="150"/>
      <c r="O13" s="150"/>
      <c r="P13" s="150"/>
      <c r="Q13" s="149"/>
      <c r="R13" s="150"/>
      <c r="S13" s="150"/>
      <c r="T13" s="150"/>
      <c r="U13" s="151"/>
      <c r="V13" s="150"/>
      <c r="W13" s="150"/>
      <c r="X13" s="150"/>
      <c r="Y13" s="150"/>
      <c r="Z13" s="150"/>
      <c r="AA13" s="152"/>
      <c r="AB13" s="153"/>
      <c r="AC13" s="153" t="s">
        <v>85</v>
      </c>
      <c r="AD13" s="153"/>
      <c r="AE13" s="152"/>
      <c r="AF13" s="150"/>
      <c r="AG13" s="155"/>
      <c r="AH13" s="155"/>
      <c r="AI13" s="155"/>
      <c r="AJ13" s="155"/>
      <c r="AK13" s="152"/>
      <c r="AL13" s="153"/>
      <c r="AM13" s="153" t="s">
        <v>67</v>
      </c>
      <c r="AN13" s="153"/>
      <c r="AO13" s="152"/>
      <c r="AP13" s="153"/>
      <c r="AQ13" s="153" t="s">
        <v>36</v>
      </c>
      <c r="AR13" s="153"/>
      <c r="AS13" s="152"/>
      <c r="AT13" s="214" t="s">
        <v>37</v>
      </c>
      <c r="AU13" s="155"/>
      <c r="AV13" s="193"/>
      <c r="AW13" s="156" t="s">
        <v>86</v>
      </c>
    </row>
    <row r="14" spans="1:49" ht="16" x14ac:dyDescent="0.15">
      <c r="A14" s="144" t="s">
        <v>45</v>
      </c>
      <c r="B14" s="352" t="s">
        <v>83</v>
      </c>
      <c r="C14" s="353"/>
      <c r="D14" s="354"/>
      <c r="E14" s="158"/>
      <c r="F14" s="352" t="s">
        <v>8</v>
      </c>
      <c r="G14" s="355"/>
      <c r="H14" s="356"/>
      <c r="I14" s="158"/>
      <c r="J14" s="352" t="s">
        <v>118</v>
      </c>
      <c r="K14" s="355"/>
      <c r="L14" s="356"/>
      <c r="M14" s="158"/>
      <c r="N14" s="352" t="s">
        <v>62</v>
      </c>
      <c r="O14" s="355"/>
      <c r="P14" s="356"/>
      <c r="Q14" s="158"/>
      <c r="R14" s="344"/>
      <c r="S14" s="345"/>
      <c r="T14" s="346"/>
      <c r="U14" s="151"/>
      <c r="V14" s="159" t="s">
        <v>66</v>
      </c>
      <c r="W14" s="160" t="s">
        <v>63</v>
      </c>
      <c r="X14" s="160" t="s">
        <v>64</v>
      </c>
      <c r="Y14" s="159" t="s">
        <v>65</v>
      </c>
      <c r="Z14" s="161" t="s">
        <v>39</v>
      </c>
      <c r="AA14" s="169"/>
      <c r="AB14" s="202"/>
      <c r="AC14" s="203"/>
      <c r="AD14" s="204"/>
      <c r="AE14" s="171"/>
      <c r="AF14" s="159" t="s">
        <v>66</v>
      </c>
      <c r="AG14" s="163" t="s">
        <v>63</v>
      </c>
      <c r="AH14" s="163" t="s">
        <v>64</v>
      </c>
      <c r="AI14" s="205" t="s">
        <v>65</v>
      </c>
      <c r="AJ14" s="165" t="s">
        <v>39</v>
      </c>
      <c r="AK14" s="171"/>
      <c r="AL14" s="202"/>
      <c r="AM14" s="203"/>
      <c r="AN14" s="204"/>
      <c r="AO14" s="162"/>
      <c r="AP14" s="202"/>
      <c r="AQ14" s="203"/>
      <c r="AR14" s="204"/>
      <c r="AS14" s="162"/>
      <c r="AT14" s="245" t="s">
        <v>40</v>
      </c>
      <c r="AU14" s="245" t="s">
        <v>41</v>
      </c>
      <c r="AV14" s="193"/>
      <c r="AW14" s="245" t="s">
        <v>87</v>
      </c>
    </row>
    <row r="15" spans="1:49" ht="12" customHeight="1" x14ac:dyDescent="0.15">
      <c r="A15" s="206"/>
      <c r="B15" s="167"/>
      <c r="C15" s="168"/>
      <c r="D15" s="164"/>
      <c r="E15" s="206"/>
      <c r="F15" s="167"/>
      <c r="G15" s="168"/>
      <c r="H15" s="164"/>
      <c r="I15" s="206"/>
      <c r="J15" s="167"/>
      <c r="K15" s="168"/>
      <c r="L15" s="164"/>
      <c r="M15" s="206"/>
      <c r="N15" s="167"/>
      <c r="O15" s="168"/>
      <c r="P15" s="164"/>
      <c r="Q15" s="206"/>
      <c r="R15" s="167"/>
      <c r="S15" s="168"/>
      <c r="T15" s="164"/>
      <c r="U15" s="169"/>
      <c r="V15" s="164"/>
      <c r="W15" s="164"/>
      <c r="X15" s="164"/>
      <c r="Y15" s="164"/>
      <c r="Z15" s="170"/>
      <c r="AA15" s="182"/>
      <c r="AB15" s="164"/>
      <c r="AC15" s="164"/>
      <c r="AD15" s="164"/>
      <c r="AE15" s="185"/>
      <c r="AF15" s="164"/>
      <c r="AG15" s="172"/>
      <c r="AH15" s="172"/>
      <c r="AI15" s="172"/>
      <c r="AJ15" s="173"/>
      <c r="AK15" s="185"/>
      <c r="AL15" s="174"/>
      <c r="AM15" s="174"/>
      <c r="AN15" s="175"/>
      <c r="AO15" s="185"/>
      <c r="AP15" s="174"/>
      <c r="AQ15" s="176"/>
      <c r="AR15" s="175"/>
      <c r="AS15" s="185"/>
      <c r="AT15" s="177"/>
      <c r="AU15" s="178"/>
      <c r="AV15" s="193"/>
      <c r="AW15" s="173"/>
    </row>
    <row r="16" spans="1:49" ht="19" thickBot="1" x14ac:dyDescent="0.2">
      <c r="A16" s="264" t="s">
        <v>83</v>
      </c>
      <c r="B16" s="180"/>
      <c r="C16" s="180"/>
      <c r="D16" s="180"/>
      <c r="E16" s="166"/>
      <c r="F16" s="265">
        <v>6</v>
      </c>
      <c r="G16" s="181" t="s">
        <v>42</v>
      </c>
      <c r="H16" s="265">
        <v>3</v>
      </c>
      <c r="I16" s="166"/>
      <c r="J16" s="265">
        <v>10</v>
      </c>
      <c r="K16" s="181" t="s">
        <v>42</v>
      </c>
      <c r="L16" s="265">
        <v>7</v>
      </c>
      <c r="M16" s="166"/>
      <c r="N16" s="265">
        <v>4</v>
      </c>
      <c r="O16" s="181" t="s">
        <v>42</v>
      </c>
      <c r="P16" s="265">
        <v>2</v>
      </c>
      <c r="Q16" s="166"/>
      <c r="R16" s="180"/>
      <c r="S16" s="180"/>
      <c r="T16" s="180"/>
      <c r="U16" s="182"/>
      <c r="V16" s="183">
        <f>SUM(IF(F16&gt;H16,3,0),IF(F16=H16,1),IF(J16&gt;L16,3,0),IF(J16=L16,1),IF(N16&gt;P16,3,0),IF(N16=P16,1))</f>
        <v>9</v>
      </c>
      <c r="W16" s="183">
        <f>B16+F16+J16+N16</f>
        <v>20</v>
      </c>
      <c r="X16" s="183">
        <f>D16+H16+L16+P16</f>
        <v>12</v>
      </c>
      <c r="Y16" s="184">
        <f>W16-X16</f>
        <v>8</v>
      </c>
      <c r="Z16" s="266">
        <v>1</v>
      </c>
      <c r="AA16" s="188"/>
      <c r="AB16" s="265">
        <v>7</v>
      </c>
      <c r="AC16" s="181" t="s">
        <v>42</v>
      </c>
      <c r="AD16" s="265">
        <v>2</v>
      </c>
      <c r="AE16" s="190"/>
      <c r="AF16" s="183">
        <f>SUM(V16+IF(AB16&gt;AD16,3,0),IF(AB16=AD16,1))</f>
        <v>12</v>
      </c>
      <c r="AG16" s="181">
        <f>SUM(W16+AB16)</f>
        <v>27</v>
      </c>
      <c r="AH16" s="181">
        <f>SUM(X16+AD16)</f>
        <v>14</v>
      </c>
      <c r="AI16" s="186">
        <f>SUM(AG16-AH16)</f>
        <v>13</v>
      </c>
      <c r="AJ16" s="267">
        <v>3</v>
      </c>
      <c r="AK16" s="190"/>
      <c r="AL16" s="265">
        <v>3</v>
      </c>
      <c r="AM16" s="181" t="s">
        <v>42</v>
      </c>
      <c r="AN16" s="265">
        <v>10</v>
      </c>
      <c r="AO16" s="190"/>
      <c r="AP16" s="265">
        <v>3</v>
      </c>
      <c r="AQ16" s="181" t="s">
        <v>42</v>
      </c>
      <c r="AR16" s="265">
        <v>4</v>
      </c>
      <c r="AS16" s="190"/>
      <c r="AT16" s="187">
        <f>AG16+AL16+AP16</f>
        <v>33</v>
      </c>
      <c r="AU16" s="187">
        <f>AH16+AN16+AR16</f>
        <v>28</v>
      </c>
      <c r="AV16" s="193"/>
      <c r="AW16" s="267">
        <v>4</v>
      </c>
    </row>
    <row r="17" spans="1:73" ht="12" customHeight="1" x14ac:dyDescent="0.15">
      <c r="A17" s="206"/>
      <c r="B17" s="167"/>
      <c r="C17" s="168"/>
      <c r="D17" s="164"/>
      <c r="E17" s="206"/>
      <c r="F17" s="167"/>
      <c r="G17" s="168"/>
      <c r="H17" s="164"/>
      <c r="I17" s="206"/>
      <c r="J17" s="167"/>
      <c r="K17" s="168"/>
      <c r="L17" s="164"/>
      <c r="M17" s="206"/>
      <c r="N17" s="167"/>
      <c r="O17" s="168"/>
      <c r="P17" s="164"/>
      <c r="Q17" s="206"/>
      <c r="R17" s="167"/>
      <c r="S17" s="168"/>
      <c r="T17" s="164"/>
      <c r="U17" s="188"/>
      <c r="V17" s="164"/>
      <c r="W17" s="164"/>
      <c r="X17" s="164"/>
      <c r="Y17" s="189"/>
      <c r="Z17" s="170"/>
      <c r="AA17" s="182"/>
      <c r="AB17" s="164"/>
      <c r="AC17" s="164"/>
      <c r="AD17" s="164"/>
      <c r="AE17" s="185"/>
      <c r="AF17" s="164"/>
      <c r="AG17" s="172"/>
      <c r="AH17" s="172"/>
      <c r="AI17" s="191"/>
      <c r="AJ17" s="173"/>
      <c r="AK17" s="185"/>
      <c r="AL17" s="164"/>
      <c r="AM17" s="164"/>
      <c r="AN17" s="164"/>
      <c r="AO17" s="185"/>
      <c r="AP17" s="164"/>
      <c r="AQ17" s="176" t="s">
        <v>90</v>
      </c>
      <c r="AR17" s="164"/>
      <c r="AS17" s="185"/>
      <c r="AT17" s="192"/>
      <c r="AU17" s="193"/>
      <c r="AV17" s="193"/>
      <c r="AW17" s="173"/>
    </row>
    <row r="18" spans="1:73" ht="19" thickBot="1" x14ac:dyDescent="0.2">
      <c r="A18" s="264" t="s">
        <v>8</v>
      </c>
      <c r="B18" s="265">
        <v>3</v>
      </c>
      <c r="C18" s="181" t="s">
        <v>42</v>
      </c>
      <c r="D18" s="265">
        <v>6</v>
      </c>
      <c r="E18" s="194"/>
      <c r="F18" s="180"/>
      <c r="G18" s="180"/>
      <c r="H18" s="180"/>
      <c r="I18" s="194"/>
      <c r="J18" s="265">
        <v>15</v>
      </c>
      <c r="K18" s="181" t="s">
        <v>42</v>
      </c>
      <c r="L18" s="265">
        <v>5</v>
      </c>
      <c r="M18" s="194"/>
      <c r="N18" s="265">
        <v>13</v>
      </c>
      <c r="O18" s="181" t="s">
        <v>42</v>
      </c>
      <c r="P18" s="265">
        <v>6</v>
      </c>
      <c r="Q18" s="194"/>
      <c r="R18" s="180"/>
      <c r="S18" s="180"/>
      <c r="T18" s="180"/>
      <c r="U18" s="182"/>
      <c r="V18" s="183">
        <f>SUM(IF(B18&gt;D18,3,0),IF(B18=D18,1),IF(J18&gt;L18,3,0),IF(J18=L18,1),IF(N18&gt;P18,3,0),IF(N18=P18,1))</f>
        <v>6</v>
      </c>
      <c r="W18" s="183">
        <f>B18+F18+J18+N18</f>
        <v>31</v>
      </c>
      <c r="X18" s="183">
        <f>D18+H18+L18+P18</f>
        <v>17</v>
      </c>
      <c r="Y18" s="184">
        <f>W18-X18</f>
        <v>14</v>
      </c>
      <c r="Z18" s="269">
        <v>2</v>
      </c>
      <c r="AA18" s="195"/>
      <c r="AB18" s="265">
        <v>8</v>
      </c>
      <c r="AC18" s="181" t="s">
        <v>42</v>
      </c>
      <c r="AD18" s="265">
        <v>4</v>
      </c>
      <c r="AE18" s="196"/>
      <c r="AF18" s="183">
        <f>SUM(V18+IF(AB18&gt;AD18,3,0),IF(AB18=AD18,1))</f>
        <v>9</v>
      </c>
      <c r="AG18" s="181">
        <f>SUM(W18+AB18)</f>
        <v>39</v>
      </c>
      <c r="AH18" s="181">
        <f>SUM(X18+AD18)</f>
        <v>21</v>
      </c>
      <c r="AI18" s="186">
        <f>SUM(AG18-AH18)</f>
        <v>18</v>
      </c>
      <c r="AJ18" s="270">
        <v>4</v>
      </c>
      <c r="AK18" s="196"/>
      <c r="AL18" s="265">
        <v>1</v>
      </c>
      <c r="AM18" s="181" t="s">
        <v>42</v>
      </c>
      <c r="AN18" s="265">
        <v>7</v>
      </c>
      <c r="AO18" s="196"/>
      <c r="AP18" s="265">
        <v>4</v>
      </c>
      <c r="AQ18" s="181" t="s">
        <v>42</v>
      </c>
      <c r="AR18" s="265">
        <v>3</v>
      </c>
      <c r="AS18" s="196"/>
      <c r="AT18" s="187">
        <f>AG18+AL18+AP18</f>
        <v>44</v>
      </c>
      <c r="AU18" s="187">
        <f>AH18+AN18+AR18</f>
        <v>31</v>
      </c>
      <c r="AV18" s="193"/>
      <c r="AW18" s="270">
        <v>3</v>
      </c>
    </row>
    <row r="19" spans="1:73" ht="12" customHeight="1" x14ac:dyDescent="0.15">
      <c r="A19" s="206"/>
      <c r="B19" s="167"/>
      <c r="C19" s="168"/>
      <c r="D19" s="164"/>
      <c r="E19" s="206"/>
      <c r="F19" s="167"/>
      <c r="G19" s="168"/>
      <c r="H19" s="164"/>
      <c r="I19" s="206"/>
      <c r="J19" s="167"/>
      <c r="K19" s="168"/>
      <c r="L19" s="164"/>
      <c r="M19" s="206"/>
      <c r="N19" s="167"/>
      <c r="O19" s="168"/>
      <c r="P19" s="164"/>
      <c r="Q19" s="206"/>
      <c r="R19" s="167"/>
      <c r="S19" s="168"/>
      <c r="T19" s="164"/>
      <c r="U19" s="195"/>
      <c r="V19" s="164"/>
      <c r="W19" s="164"/>
      <c r="X19" s="164"/>
      <c r="Y19" s="189"/>
      <c r="Z19" s="170"/>
      <c r="AA19" s="182"/>
      <c r="AB19" s="164"/>
      <c r="AC19" s="164"/>
      <c r="AD19" s="164"/>
      <c r="AE19" s="185"/>
      <c r="AF19" s="164"/>
      <c r="AG19" s="172"/>
      <c r="AH19" s="172"/>
      <c r="AI19" s="191"/>
      <c r="AJ19" s="173"/>
      <c r="AK19" s="185"/>
      <c r="AL19" s="164"/>
      <c r="AM19" s="164"/>
      <c r="AN19" s="164"/>
      <c r="AO19" s="185"/>
      <c r="AP19" s="164"/>
      <c r="AQ19" s="164"/>
      <c r="AR19" s="164"/>
      <c r="AS19" s="185"/>
      <c r="AT19" s="192"/>
      <c r="AU19" s="193"/>
      <c r="AV19" s="193"/>
      <c r="AW19" s="173"/>
    </row>
    <row r="20" spans="1:73" ht="19" thickBot="1" x14ac:dyDescent="0.2">
      <c r="A20" s="264" t="s">
        <v>118</v>
      </c>
      <c r="B20" s="265">
        <v>7</v>
      </c>
      <c r="C20" s="181" t="s">
        <v>42</v>
      </c>
      <c r="D20" s="265">
        <v>10</v>
      </c>
      <c r="E20" s="194"/>
      <c r="F20" s="265">
        <v>5</v>
      </c>
      <c r="G20" s="181" t="s">
        <v>42</v>
      </c>
      <c r="H20" s="265">
        <v>15</v>
      </c>
      <c r="I20" s="194"/>
      <c r="J20" s="180"/>
      <c r="K20" s="180"/>
      <c r="L20" s="180"/>
      <c r="M20" s="194"/>
      <c r="N20" s="265">
        <v>10</v>
      </c>
      <c r="O20" s="181" t="s">
        <v>42</v>
      </c>
      <c r="P20" s="265">
        <v>0</v>
      </c>
      <c r="Q20" s="194"/>
      <c r="R20" s="180"/>
      <c r="S20" s="180"/>
      <c r="T20" s="180"/>
      <c r="U20" s="182"/>
      <c r="V20" s="183">
        <f>SUM(IF(B20&gt;D20,3,0),IF(B20=D20,1),IF(F20&gt;H20,3,0),IF(F20=H20,1),IF(N20&gt;P20,3,0),IF(N20=P20,1))</f>
        <v>3</v>
      </c>
      <c r="W20" s="183">
        <f>B20+F20+J20+N20</f>
        <v>22</v>
      </c>
      <c r="X20" s="183">
        <f>D20+H20+L20+P20</f>
        <v>25</v>
      </c>
      <c r="Y20" s="184">
        <f>W20-X20</f>
        <v>-3</v>
      </c>
      <c r="Z20" s="269">
        <v>3</v>
      </c>
      <c r="AA20" s="195"/>
      <c r="AB20" s="265">
        <v>10</v>
      </c>
      <c r="AC20" s="181" t="s">
        <v>42</v>
      </c>
      <c r="AD20" s="265">
        <v>14</v>
      </c>
      <c r="AE20" s="196"/>
      <c r="AF20" s="201">
        <f>SUM(V20+IF(AB20&gt;AD20,3,0),IF(AB20=AD20,1))</f>
        <v>3</v>
      </c>
      <c r="AG20" s="181">
        <f>SUM(W20+AB20)</f>
        <v>32</v>
      </c>
      <c r="AH20" s="181">
        <f>SUM(X20+AD20)</f>
        <v>39</v>
      </c>
      <c r="AI20" s="186">
        <f>SUM(AG20-AH20)</f>
        <v>-7</v>
      </c>
      <c r="AJ20" s="270">
        <v>6</v>
      </c>
      <c r="AK20" s="196"/>
      <c r="AL20" s="265"/>
      <c r="AM20" s="181" t="s">
        <v>42</v>
      </c>
      <c r="AN20" s="265"/>
      <c r="AO20" s="196"/>
      <c r="AP20" s="265"/>
      <c r="AQ20" s="181" t="s">
        <v>42</v>
      </c>
      <c r="AR20" s="265"/>
      <c r="AS20" s="196"/>
      <c r="AT20" s="187">
        <f>AG20+AL20+AP20</f>
        <v>32</v>
      </c>
      <c r="AU20" s="187">
        <f>AH20+AN20+AR20</f>
        <v>39</v>
      </c>
      <c r="AV20" s="193"/>
      <c r="AW20" s="270">
        <v>6</v>
      </c>
    </row>
    <row r="21" spans="1:73" ht="12" customHeight="1" x14ac:dyDescent="0.15">
      <c r="A21" s="206"/>
      <c r="B21" s="167"/>
      <c r="C21" s="168"/>
      <c r="D21" s="164"/>
      <c r="E21" s="206"/>
      <c r="F21" s="167"/>
      <c r="G21" s="168"/>
      <c r="H21" s="164"/>
      <c r="I21" s="206"/>
      <c r="J21" s="167"/>
      <c r="K21" s="168"/>
      <c r="L21" s="164"/>
      <c r="M21" s="206"/>
      <c r="N21" s="167"/>
      <c r="O21" s="168"/>
      <c r="P21" s="164"/>
      <c r="Q21" s="206"/>
      <c r="R21" s="167"/>
      <c r="S21" s="168"/>
      <c r="T21" s="164"/>
      <c r="U21" s="195"/>
      <c r="V21" s="164"/>
      <c r="W21" s="164"/>
      <c r="X21" s="164"/>
      <c r="Y21" s="189"/>
      <c r="Z21" s="170"/>
      <c r="AA21" s="182"/>
      <c r="AB21" s="164"/>
      <c r="AC21" s="164"/>
      <c r="AD21" s="164"/>
      <c r="AE21" s="185"/>
      <c r="AF21" s="164"/>
      <c r="AG21" s="172"/>
      <c r="AH21" s="172"/>
      <c r="AI21" s="191"/>
      <c r="AJ21" s="173"/>
      <c r="AK21" s="185"/>
      <c r="AL21" s="164"/>
      <c r="AM21" s="164"/>
      <c r="AN21" s="164"/>
      <c r="AO21" s="185"/>
      <c r="AP21" s="164"/>
      <c r="AQ21" s="164"/>
      <c r="AR21" s="164"/>
      <c r="AS21" s="185"/>
      <c r="AT21" s="192"/>
      <c r="AU21" s="193"/>
      <c r="AV21" s="193"/>
      <c r="AW21" s="173"/>
    </row>
    <row r="22" spans="1:73" ht="19" thickBot="1" x14ac:dyDescent="0.2">
      <c r="A22" s="271" t="s">
        <v>62</v>
      </c>
      <c r="B22" s="265">
        <v>2</v>
      </c>
      <c r="C22" s="181" t="s">
        <v>42</v>
      </c>
      <c r="D22" s="265">
        <v>4</v>
      </c>
      <c r="E22" s="197"/>
      <c r="F22" s="265">
        <v>6</v>
      </c>
      <c r="G22" s="181" t="s">
        <v>42</v>
      </c>
      <c r="H22" s="265">
        <v>13</v>
      </c>
      <c r="I22" s="197"/>
      <c r="J22" s="265">
        <v>0</v>
      </c>
      <c r="K22" s="181" t="s">
        <v>42</v>
      </c>
      <c r="L22" s="265">
        <v>10</v>
      </c>
      <c r="M22" s="197"/>
      <c r="N22" s="180"/>
      <c r="O22" s="180"/>
      <c r="P22" s="180"/>
      <c r="Q22" s="197"/>
      <c r="R22" s="180"/>
      <c r="S22" s="180"/>
      <c r="T22" s="180"/>
      <c r="U22" s="207"/>
      <c r="V22" s="183">
        <f>SUM(IF(B22&gt;D22,3,0),IF(B22=D22,1),IF(F22&gt;H22,3,0),IF(F22=H22,1),IF(J22&gt;L22,3,0),IF(J22=L22,1))</f>
        <v>0</v>
      </c>
      <c r="W22" s="183">
        <f>B22+F22+J22+N22</f>
        <v>8</v>
      </c>
      <c r="X22" s="183">
        <f>D22+H22+L22+P22</f>
        <v>27</v>
      </c>
      <c r="Y22" s="184">
        <f>W22-X22</f>
        <v>-19</v>
      </c>
      <c r="Z22" s="272">
        <v>4</v>
      </c>
      <c r="AA22" s="208"/>
      <c r="AB22" s="265">
        <v>3</v>
      </c>
      <c r="AC22" s="181" t="s">
        <v>42</v>
      </c>
      <c r="AD22" s="265">
        <v>9</v>
      </c>
      <c r="AE22" s="209"/>
      <c r="AF22" s="201">
        <f>SUM(V22+IF(AB22&gt;AD22,3,0),IF(AB22=AD22,1))</f>
        <v>0</v>
      </c>
      <c r="AG22" s="181">
        <f>SUM(W22+AB22)</f>
        <v>11</v>
      </c>
      <c r="AH22" s="181">
        <f>SUM(X22+AD22)</f>
        <v>36</v>
      </c>
      <c r="AI22" s="186">
        <f>SUM(AG22-AH22)</f>
        <v>-25</v>
      </c>
      <c r="AJ22" s="273">
        <v>8</v>
      </c>
      <c r="AK22" s="209"/>
      <c r="AL22" s="265"/>
      <c r="AM22" s="181" t="s">
        <v>42</v>
      </c>
      <c r="AN22" s="265"/>
      <c r="AO22" s="209"/>
      <c r="AP22" s="265"/>
      <c r="AQ22" s="181" t="s">
        <v>42</v>
      </c>
      <c r="AR22" s="265"/>
      <c r="AS22" s="209"/>
      <c r="AT22" s="187">
        <f>AG22+AL22+AP22</f>
        <v>11</v>
      </c>
      <c r="AU22" s="187">
        <f>AH22+AN22+AR22</f>
        <v>36</v>
      </c>
      <c r="AV22" s="193"/>
      <c r="AW22" s="273">
        <v>8</v>
      </c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</row>
    <row r="23" spans="1:73" x14ac:dyDescent="0.15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116"/>
      <c r="W23" s="211"/>
      <c r="X23" s="211"/>
      <c r="Y23" s="211"/>
      <c r="Z23" s="211"/>
      <c r="AA23" s="211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</row>
    <row r="24" spans="1:73" x14ac:dyDescent="0.15">
      <c r="A24" s="274" t="s">
        <v>232</v>
      </c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</row>
    <row r="25" spans="1:73" x14ac:dyDescent="0.15"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</row>
    <row r="26" spans="1:73" x14ac:dyDescent="0.15"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</row>
    <row r="27" spans="1:73" x14ac:dyDescent="0.15"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</row>
    <row r="28" spans="1:73" x14ac:dyDescent="0.15"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</row>
    <row r="29" spans="1:73" x14ac:dyDescent="0.15"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</row>
    <row r="30" spans="1:73" x14ac:dyDescent="0.15"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</row>
    <row r="31" spans="1:73" x14ac:dyDescent="0.15"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</row>
    <row r="32" spans="1:73" x14ac:dyDescent="0.15"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</row>
    <row r="33" spans="28:73" x14ac:dyDescent="0.15"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</row>
    <row r="34" spans="28:73" x14ac:dyDescent="0.15"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</row>
    <row r="35" spans="28:73" x14ac:dyDescent="0.15"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</row>
    <row r="36" spans="28:73" x14ac:dyDescent="0.15"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</row>
    <row r="37" spans="28:73" x14ac:dyDescent="0.15"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</row>
    <row r="38" spans="28:73" x14ac:dyDescent="0.15"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</row>
    <row r="39" spans="28:73" x14ac:dyDescent="0.15"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</row>
    <row r="40" spans="28:73" x14ac:dyDescent="0.15"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</row>
    <row r="41" spans="28:73" x14ac:dyDescent="0.15"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</row>
    <row r="42" spans="28:73" x14ac:dyDescent="0.15"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</row>
    <row r="43" spans="28:73" x14ac:dyDescent="0.15"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</row>
    <row r="44" spans="28:73" x14ac:dyDescent="0.15"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</row>
    <row r="45" spans="28:73" x14ac:dyDescent="0.15"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</row>
    <row r="46" spans="28:73" x14ac:dyDescent="0.15"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</row>
    <row r="47" spans="28:73" x14ac:dyDescent="0.15"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</row>
    <row r="48" spans="28:73" x14ac:dyDescent="0.15"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</row>
  </sheetData>
  <sheetProtection password="FAB5" sheet="1" objects="1" scenarios="1"/>
  <mergeCells count="13">
    <mergeCell ref="B14:D14"/>
    <mergeCell ref="F14:H14"/>
    <mergeCell ref="J14:L14"/>
    <mergeCell ref="N14:P14"/>
    <mergeCell ref="B2:D2"/>
    <mergeCell ref="F2:H2"/>
    <mergeCell ref="J2:L2"/>
    <mergeCell ref="N2:P2"/>
    <mergeCell ref="R2:T2"/>
    <mergeCell ref="R14:T14"/>
    <mergeCell ref="AL2:AN2"/>
    <mergeCell ref="AP2:AR2"/>
    <mergeCell ref="AB2:AD2"/>
  </mergeCells>
  <printOptions horizontalCentered="1"/>
  <pageMargins left="0.59055118110236227" right="0.59055118110236227" top="1.3779527559055118" bottom="1.1811023622047245" header="0.39370078740157483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H16"/>
  <sheetViews>
    <sheetView zoomScale="157" zoomScaleNormal="85" zoomScaleSheetLayoutView="100" zoomScalePageLayoutView="75" workbookViewId="0"/>
  </sheetViews>
  <sheetFormatPr baseColWidth="10" defaultColWidth="11.5" defaultRowHeight="14" x14ac:dyDescent="0.15"/>
  <cols>
    <col min="1" max="1" width="20.6640625" style="157" customWidth="1"/>
    <col min="2" max="2" width="4.6640625" style="179" customWidth="1"/>
    <col min="3" max="3" width="3.6640625" style="179" customWidth="1"/>
    <col min="4" max="4" width="4.6640625" style="179" customWidth="1"/>
    <col min="5" max="5" width="1.6640625" style="157" customWidth="1"/>
    <col min="6" max="6" width="4.6640625" style="179" customWidth="1"/>
    <col min="7" max="7" width="3.6640625" style="179" customWidth="1"/>
    <col min="8" max="8" width="4.6640625" style="179" customWidth="1"/>
    <col min="9" max="9" width="1.6640625" style="157" customWidth="1"/>
    <col min="10" max="10" width="4.6640625" style="179" customWidth="1"/>
    <col min="11" max="11" width="3.6640625" style="179" customWidth="1"/>
    <col min="12" max="12" width="4.6640625" style="179" customWidth="1"/>
    <col min="13" max="13" width="1.6640625" style="157" customWidth="1"/>
    <col min="14" max="14" width="4.6640625" style="179" customWidth="1"/>
    <col min="15" max="15" width="3.6640625" style="179" customWidth="1"/>
    <col min="16" max="16" width="4.6640625" style="179" customWidth="1"/>
    <col min="17" max="17" width="1.6640625" style="157" customWidth="1"/>
    <col min="18" max="22" width="5.6640625" style="179" customWidth="1"/>
    <col min="23" max="23" width="1.6640625" style="157" customWidth="1"/>
    <col min="24" max="24" width="4.6640625" style="179" customWidth="1"/>
    <col min="25" max="25" width="3.6640625" style="179" customWidth="1"/>
    <col min="26" max="26" width="4.6640625" style="179" customWidth="1"/>
    <col min="27" max="27" width="1.6640625" style="157" customWidth="1"/>
    <col min="28" max="28" width="4.6640625" style="179" customWidth="1"/>
    <col min="29" max="29" width="3.6640625" style="179" customWidth="1"/>
    <col min="30" max="30" width="4.6640625" style="179" customWidth="1"/>
    <col min="31" max="31" width="1.6640625" style="157" customWidth="1"/>
    <col min="32" max="33" width="4.6640625" style="157" customWidth="1"/>
    <col min="34" max="34" width="12" style="157" customWidth="1"/>
    <col min="35" max="35" width="1.6640625" style="157" customWidth="1"/>
    <col min="36" max="36" width="4.6640625" style="157" customWidth="1"/>
    <col min="37" max="37" width="3.6640625" style="157" customWidth="1"/>
    <col min="38" max="38" width="4.6640625" style="157" customWidth="1"/>
    <col min="39" max="39" width="1.6640625" style="157" customWidth="1"/>
    <col min="40" max="40" width="4.6640625" style="157" customWidth="1"/>
    <col min="41" max="41" width="3.6640625" style="157" customWidth="1"/>
    <col min="42" max="42" width="4.6640625" style="157" customWidth="1"/>
    <col min="43" max="43" width="1.6640625" style="157" customWidth="1"/>
    <col min="44" max="44" width="4.6640625" style="157" customWidth="1"/>
    <col min="45" max="45" width="3.6640625" style="157" customWidth="1"/>
    <col min="46" max="46" width="4.6640625" style="157" customWidth="1"/>
    <col min="47" max="47" width="1.6640625" style="157" customWidth="1"/>
    <col min="48" max="48" width="4.6640625" style="157" customWidth="1"/>
    <col min="49" max="49" width="3.6640625" style="157" customWidth="1"/>
    <col min="50" max="50" width="4.6640625" style="157" customWidth="1"/>
    <col min="51" max="51" width="1.6640625" style="157" customWidth="1"/>
    <col min="52" max="52" width="4.6640625" style="157" customWidth="1"/>
    <col min="53" max="53" width="3.6640625" style="157" customWidth="1"/>
    <col min="54" max="54" width="4.6640625" style="157" customWidth="1"/>
    <col min="55" max="55" width="5.6640625" style="157" customWidth="1"/>
    <col min="56" max="56" width="4.6640625" style="157" customWidth="1"/>
    <col min="57" max="57" width="3.6640625" style="157" customWidth="1"/>
    <col min="58" max="58" width="4.6640625" style="157" customWidth="1"/>
    <col min="59" max="59" width="1.6640625" style="157" customWidth="1"/>
    <col min="60" max="60" width="4.6640625" style="157" customWidth="1"/>
    <col min="61" max="61" width="3.6640625" style="157" customWidth="1"/>
    <col min="62" max="62" width="4.6640625" style="157" customWidth="1"/>
    <col min="63" max="63" width="1.6640625" style="157" customWidth="1"/>
    <col min="64" max="65" width="4.6640625" style="157" customWidth="1"/>
    <col min="66" max="16384" width="11.5" style="157"/>
  </cols>
  <sheetData>
    <row r="1" spans="1:34" ht="18" customHeight="1" x14ac:dyDescent="0.15">
      <c r="A1" s="215" t="s">
        <v>34</v>
      </c>
      <c r="B1" s="216" t="s">
        <v>35</v>
      </c>
      <c r="C1" s="217"/>
      <c r="D1" s="217"/>
      <c r="E1" s="218"/>
      <c r="F1" s="217"/>
      <c r="G1" s="217"/>
      <c r="H1" s="217"/>
      <c r="I1" s="218"/>
      <c r="J1" s="217"/>
      <c r="K1" s="217"/>
      <c r="L1" s="219"/>
      <c r="M1" s="220"/>
      <c r="N1" s="221"/>
      <c r="O1" s="221"/>
      <c r="P1" s="221"/>
      <c r="Q1" s="151"/>
      <c r="R1" s="221"/>
      <c r="S1" s="221"/>
      <c r="T1" s="221"/>
      <c r="U1" s="221"/>
      <c r="V1" s="221"/>
      <c r="W1" s="152"/>
      <c r="X1" s="222"/>
      <c r="Y1" s="222" t="s">
        <v>67</v>
      </c>
      <c r="Z1" s="222"/>
      <c r="AA1" s="151"/>
      <c r="AB1" s="222"/>
      <c r="AC1" s="222" t="s">
        <v>36</v>
      </c>
      <c r="AD1" s="222"/>
      <c r="AE1" s="231"/>
      <c r="AF1" s="218" t="s">
        <v>37</v>
      </c>
      <c r="AG1" s="218"/>
      <c r="AH1" s="223" t="s">
        <v>86</v>
      </c>
    </row>
    <row r="2" spans="1:34" ht="18" customHeight="1" x14ac:dyDescent="0.15">
      <c r="A2" s="215" t="s">
        <v>38</v>
      </c>
      <c r="B2" s="357" t="s">
        <v>81</v>
      </c>
      <c r="C2" s="355"/>
      <c r="D2" s="356"/>
      <c r="E2" s="158"/>
      <c r="F2" s="357" t="s">
        <v>8</v>
      </c>
      <c r="G2" s="355"/>
      <c r="H2" s="356"/>
      <c r="I2" s="158"/>
      <c r="J2" s="357" t="s">
        <v>100</v>
      </c>
      <c r="K2" s="355"/>
      <c r="L2" s="356"/>
      <c r="M2" s="158"/>
      <c r="N2" s="357" t="s">
        <v>22</v>
      </c>
      <c r="O2" s="355"/>
      <c r="P2" s="356"/>
      <c r="Q2" s="151"/>
      <c r="R2" s="224" t="s">
        <v>66</v>
      </c>
      <c r="S2" s="225" t="s">
        <v>63</v>
      </c>
      <c r="T2" s="225" t="s">
        <v>64</v>
      </c>
      <c r="U2" s="224" t="s">
        <v>65</v>
      </c>
      <c r="V2" s="226" t="s">
        <v>39</v>
      </c>
      <c r="W2" s="151"/>
      <c r="X2" s="357"/>
      <c r="Y2" s="358"/>
      <c r="Z2" s="359"/>
      <c r="AA2" s="151"/>
      <c r="AB2" s="357"/>
      <c r="AC2" s="358"/>
      <c r="AD2" s="359"/>
      <c r="AE2" s="231"/>
      <c r="AF2" s="242" t="s">
        <v>40</v>
      </c>
      <c r="AG2" s="242" t="s">
        <v>41</v>
      </c>
      <c r="AH2" s="243" t="s">
        <v>87</v>
      </c>
    </row>
    <row r="3" spans="1:34" ht="12" customHeight="1" x14ac:dyDescent="0.15">
      <c r="A3" s="206"/>
      <c r="B3" s="167"/>
      <c r="C3" s="168"/>
      <c r="D3" s="164"/>
      <c r="E3" s="206"/>
      <c r="F3" s="167"/>
      <c r="G3" s="168"/>
      <c r="H3" s="164"/>
      <c r="I3" s="206"/>
      <c r="J3" s="167"/>
      <c r="K3" s="168"/>
      <c r="L3" s="164"/>
      <c r="M3" s="206"/>
      <c r="N3" s="167"/>
      <c r="O3" s="168"/>
      <c r="P3" s="164"/>
      <c r="Q3" s="227"/>
      <c r="R3" s="164"/>
      <c r="S3" s="164"/>
      <c r="T3" s="164"/>
      <c r="U3" s="164"/>
      <c r="V3" s="170"/>
      <c r="W3" s="227"/>
      <c r="X3" s="228"/>
      <c r="Y3" s="229"/>
      <c r="Z3" s="230"/>
      <c r="AA3" s="182"/>
      <c r="AB3" s="228"/>
      <c r="AC3" s="229" t="s">
        <v>228</v>
      </c>
      <c r="AD3" s="230"/>
      <c r="AE3" s="231"/>
      <c r="AF3" s="231"/>
      <c r="AG3" s="232"/>
      <c r="AH3" s="173"/>
    </row>
    <row r="4" spans="1:34" ht="18" customHeight="1" thickBot="1" x14ac:dyDescent="0.2">
      <c r="A4" s="275" t="s">
        <v>81</v>
      </c>
      <c r="B4" s="180"/>
      <c r="C4" s="180"/>
      <c r="D4" s="180"/>
      <c r="E4" s="166"/>
      <c r="F4" s="183">
        <v>3</v>
      </c>
      <c r="G4" s="233" t="s">
        <v>42</v>
      </c>
      <c r="H4" s="183">
        <v>6</v>
      </c>
      <c r="I4" s="166"/>
      <c r="J4" s="183">
        <v>6</v>
      </c>
      <c r="K4" s="183" t="s">
        <v>42</v>
      </c>
      <c r="L4" s="183">
        <v>1</v>
      </c>
      <c r="M4" s="166"/>
      <c r="N4" s="183">
        <v>11</v>
      </c>
      <c r="O4" s="183" t="s">
        <v>42</v>
      </c>
      <c r="P4" s="183">
        <v>1</v>
      </c>
      <c r="Q4" s="234"/>
      <c r="R4" s="183">
        <f>SUM(IF(F4&gt;H4,3,0),IF(F4=H4,1),IF(J4&gt;L4,3,0),IF(J4=L4,1),IF(N4&gt;P4,3,0),IF(N4=P4,1))</f>
        <v>6</v>
      </c>
      <c r="S4" s="183">
        <f>B4+F4+J4+N4</f>
        <v>20</v>
      </c>
      <c r="T4" s="183">
        <f>D4+H4+L4+P4</f>
        <v>8</v>
      </c>
      <c r="U4" s="184">
        <f>S4+T4</f>
        <v>28</v>
      </c>
      <c r="V4" s="276">
        <v>2</v>
      </c>
      <c r="W4" s="234"/>
      <c r="X4" s="240">
        <v>10</v>
      </c>
      <c r="Y4" s="183" t="s">
        <v>42</v>
      </c>
      <c r="Z4" s="240">
        <v>0</v>
      </c>
      <c r="AA4" s="188"/>
      <c r="AB4" s="239">
        <v>10</v>
      </c>
      <c r="AC4" s="183" t="s">
        <v>42</v>
      </c>
      <c r="AD4" s="239">
        <v>4</v>
      </c>
      <c r="AE4" s="231"/>
      <c r="AF4" s="235">
        <f>S4+X4+AB4</f>
        <v>40</v>
      </c>
      <c r="AG4" s="235">
        <f>T4+Z4+AD4</f>
        <v>12</v>
      </c>
      <c r="AH4" s="277">
        <v>1</v>
      </c>
    </row>
    <row r="5" spans="1:34" ht="12" customHeight="1" x14ac:dyDescent="0.15">
      <c r="A5" s="206"/>
      <c r="B5" s="167"/>
      <c r="C5" s="168"/>
      <c r="D5" s="164"/>
      <c r="E5" s="206"/>
      <c r="F5" s="236"/>
      <c r="G5" s="237"/>
      <c r="H5" s="238"/>
      <c r="I5" s="206"/>
      <c r="J5" s="167"/>
      <c r="K5" s="168"/>
      <c r="L5" s="164"/>
      <c r="M5" s="206"/>
      <c r="N5" s="167"/>
      <c r="O5" s="168"/>
      <c r="P5" s="164"/>
      <c r="Q5" s="227"/>
      <c r="R5" s="164"/>
      <c r="S5" s="164"/>
      <c r="T5" s="164"/>
      <c r="U5" s="189"/>
      <c r="V5" s="170"/>
      <c r="W5" s="227"/>
      <c r="X5" s="228"/>
      <c r="Y5" s="229"/>
      <c r="Z5" s="230"/>
      <c r="AA5" s="182"/>
      <c r="AB5" s="228"/>
      <c r="AC5" s="229" t="s">
        <v>229</v>
      </c>
      <c r="AD5" s="230"/>
      <c r="AE5" s="231"/>
      <c r="AF5" s="231"/>
      <c r="AG5" s="232"/>
      <c r="AH5" s="173"/>
    </row>
    <row r="6" spans="1:34" ht="18" customHeight="1" thickBot="1" x14ac:dyDescent="0.2">
      <c r="A6" s="278" t="s">
        <v>8</v>
      </c>
      <c r="B6" s="233">
        <v>6</v>
      </c>
      <c r="C6" s="233" t="s">
        <v>42</v>
      </c>
      <c r="D6" s="233">
        <v>3</v>
      </c>
      <c r="E6" s="194"/>
      <c r="F6" s="180"/>
      <c r="G6" s="180"/>
      <c r="H6" s="180"/>
      <c r="I6" s="180"/>
      <c r="J6" s="233">
        <v>6</v>
      </c>
      <c r="K6" s="183" t="s">
        <v>42</v>
      </c>
      <c r="L6" s="233">
        <v>5</v>
      </c>
      <c r="M6" s="180"/>
      <c r="N6" s="233">
        <v>5</v>
      </c>
      <c r="O6" s="183" t="s">
        <v>42</v>
      </c>
      <c r="P6" s="233">
        <v>2</v>
      </c>
      <c r="Q6" s="169"/>
      <c r="R6" s="183">
        <f>SUM(IF(B6&gt;D6,3,0),IF(B6=D6,1),IF(J6&gt;L6,3,0),IF(J6=L6,1),IF(N6&gt;P6,3,0),IF(N6=P6,1))</f>
        <v>9</v>
      </c>
      <c r="S6" s="183">
        <f>B6+F6+J6+N6</f>
        <v>17</v>
      </c>
      <c r="T6" s="183">
        <f>D6+H6+L6+P6</f>
        <v>10</v>
      </c>
      <c r="U6" s="184">
        <f>S6+T6</f>
        <v>27</v>
      </c>
      <c r="V6" s="279">
        <v>1</v>
      </c>
      <c r="W6" s="169"/>
      <c r="X6" s="183">
        <v>4</v>
      </c>
      <c r="Y6" s="183" t="s">
        <v>42</v>
      </c>
      <c r="Z6" s="183">
        <v>2</v>
      </c>
      <c r="AA6" s="195"/>
      <c r="AB6" s="239">
        <v>4</v>
      </c>
      <c r="AC6" s="183" t="s">
        <v>42</v>
      </c>
      <c r="AD6" s="239">
        <v>10</v>
      </c>
      <c r="AE6" s="231"/>
      <c r="AF6" s="235">
        <f>S6+X6+AB6</f>
        <v>25</v>
      </c>
      <c r="AG6" s="235">
        <f>T6+Z6+AD6</f>
        <v>22</v>
      </c>
      <c r="AH6" s="280">
        <v>2</v>
      </c>
    </row>
    <row r="7" spans="1:34" ht="12" customHeight="1" x14ac:dyDescent="0.15">
      <c r="A7" s="206"/>
      <c r="B7" s="167"/>
      <c r="C7" s="168"/>
      <c r="D7" s="164"/>
      <c r="E7" s="206"/>
      <c r="F7" s="167"/>
      <c r="G7" s="168"/>
      <c r="H7" s="164"/>
      <c r="I7" s="206"/>
      <c r="J7" s="236"/>
      <c r="K7" s="237"/>
      <c r="L7" s="238"/>
      <c r="M7" s="206"/>
      <c r="N7" s="236"/>
      <c r="O7" s="237"/>
      <c r="P7" s="238"/>
      <c r="Q7" s="227"/>
      <c r="R7" s="164"/>
      <c r="S7" s="164"/>
      <c r="T7" s="164"/>
      <c r="U7" s="189"/>
      <c r="V7" s="170"/>
      <c r="W7" s="227"/>
      <c r="X7" s="228"/>
      <c r="Y7" s="229"/>
      <c r="Z7" s="230"/>
      <c r="AA7" s="182"/>
      <c r="AB7" s="228"/>
      <c r="AC7" s="229" t="s">
        <v>90</v>
      </c>
      <c r="AD7" s="230"/>
      <c r="AE7" s="231"/>
      <c r="AF7" s="231"/>
      <c r="AG7" s="232"/>
      <c r="AH7" s="173"/>
    </row>
    <row r="8" spans="1:34" ht="18" customHeight="1" thickBot="1" x14ac:dyDescent="0.2">
      <c r="A8" s="278" t="s">
        <v>14</v>
      </c>
      <c r="B8" s="233">
        <v>1</v>
      </c>
      <c r="C8" s="233" t="s">
        <v>42</v>
      </c>
      <c r="D8" s="233">
        <v>6</v>
      </c>
      <c r="E8" s="194"/>
      <c r="F8" s="239">
        <v>5</v>
      </c>
      <c r="G8" s="239" t="s">
        <v>42</v>
      </c>
      <c r="H8" s="239">
        <v>6</v>
      </c>
      <c r="I8" s="194"/>
      <c r="J8" s="180"/>
      <c r="K8" s="180"/>
      <c r="L8" s="180"/>
      <c r="M8" s="194"/>
      <c r="N8" s="240">
        <v>12</v>
      </c>
      <c r="O8" s="240" t="s">
        <v>42</v>
      </c>
      <c r="P8" s="240">
        <v>3</v>
      </c>
      <c r="Q8" s="169"/>
      <c r="R8" s="183">
        <f>SUM(IF(B8&gt;D8,3,0),IF(B8=D8,1),IF(F8&gt;H8,3,0),IF(F8=H8,1),IF(N8&gt;P8,3,0),IF(N8=P8,1))</f>
        <v>3</v>
      </c>
      <c r="S8" s="183">
        <f>B8+F8+J8+N8</f>
        <v>18</v>
      </c>
      <c r="T8" s="183">
        <f>D8+H8+L8+P8</f>
        <v>15</v>
      </c>
      <c r="U8" s="184">
        <f>S8+T8</f>
        <v>33</v>
      </c>
      <c r="V8" s="279">
        <v>3</v>
      </c>
      <c r="W8" s="169"/>
      <c r="X8" s="233">
        <v>0</v>
      </c>
      <c r="Y8" s="183" t="s">
        <v>42</v>
      </c>
      <c r="Z8" s="233">
        <v>10</v>
      </c>
      <c r="AA8" s="195"/>
      <c r="AB8" s="239">
        <v>7</v>
      </c>
      <c r="AC8" s="183" t="s">
        <v>42</v>
      </c>
      <c r="AD8" s="239">
        <v>2</v>
      </c>
      <c r="AE8" s="231"/>
      <c r="AF8" s="235">
        <f>S8+X8+AB8</f>
        <v>25</v>
      </c>
      <c r="AG8" s="235">
        <f>T8+Z8+AD8</f>
        <v>27</v>
      </c>
      <c r="AH8" s="280">
        <v>3</v>
      </c>
    </row>
    <row r="9" spans="1:34" ht="12" customHeight="1" x14ac:dyDescent="0.15">
      <c r="A9" s="206"/>
      <c r="B9" s="167"/>
      <c r="C9" s="168"/>
      <c r="D9" s="164"/>
      <c r="E9" s="206"/>
      <c r="F9" s="167"/>
      <c r="G9" s="168"/>
      <c r="H9" s="164"/>
      <c r="I9" s="206"/>
      <c r="J9" s="167"/>
      <c r="K9" s="168"/>
      <c r="L9" s="164"/>
      <c r="M9" s="206"/>
      <c r="N9" s="167"/>
      <c r="O9" s="168"/>
      <c r="P9" s="164"/>
      <c r="Q9" s="227"/>
      <c r="R9" s="164"/>
      <c r="S9" s="164"/>
      <c r="T9" s="164"/>
      <c r="U9" s="189"/>
      <c r="V9" s="170"/>
      <c r="W9" s="227"/>
      <c r="X9" s="228"/>
      <c r="Y9" s="229"/>
      <c r="Z9" s="230"/>
      <c r="AA9" s="182"/>
      <c r="AB9" s="228"/>
      <c r="AC9" s="228"/>
      <c r="AD9" s="230"/>
      <c r="AE9" s="231"/>
      <c r="AF9" s="231"/>
      <c r="AG9" s="232"/>
      <c r="AH9" s="173"/>
    </row>
    <row r="10" spans="1:34" ht="18" customHeight="1" thickBot="1" x14ac:dyDescent="0.2">
      <c r="A10" s="281" t="s">
        <v>22</v>
      </c>
      <c r="B10" s="240">
        <v>1</v>
      </c>
      <c r="C10" s="240" t="s">
        <v>42</v>
      </c>
      <c r="D10" s="240">
        <v>11</v>
      </c>
      <c r="E10" s="197"/>
      <c r="F10" s="240">
        <v>2</v>
      </c>
      <c r="G10" s="240" t="s">
        <v>42</v>
      </c>
      <c r="H10" s="240">
        <v>5</v>
      </c>
      <c r="I10" s="197"/>
      <c r="J10" s="240">
        <v>3</v>
      </c>
      <c r="K10" s="240" t="s">
        <v>42</v>
      </c>
      <c r="L10" s="240">
        <v>12</v>
      </c>
      <c r="M10" s="197"/>
      <c r="N10" s="180"/>
      <c r="O10" s="180"/>
      <c r="P10" s="180"/>
      <c r="Q10" s="241"/>
      <c r="R10" s="183">
        <f>SUM(IF(B10&gt;D10,3,0),IF(B10=D10,1),IF(F10&gt;H10,3,0),IF(F10=H10,1),IF(J10&gt;L10,3,0),IF(J10=L10,1))</f>
        <v>0</v>
      </c>
      <c r="S10" s="183">
        <f>B10+F10+J10+N10</f>
        <v>6</v>
      </c>
      <c r="T10" s="183">
        <f>D10+H10+L10+P10</f>
        <v>28</v>
      </c>
      <c r="U10" s="184">
        <f>S10+T10</f>
        <v>34</v>
      </c>
      <c r="V10" s="282">
        <v>4</v>
      </c>
      <c r="W10" s="241"/>
      <c r="X10" s="233">
        <v>2</v>
      </c>
      <c r="Y10" s="183" t="s">
        <v>42</v>
      </c>
      <c r="Z10" s="233">
        <v>4</v>
      </c>
      <c r="AA10" s="208"/>
      <c r="AB10" s="239">
        <v>2</v>
      </c>
      <c r="AC10" s="183" t="s">
        <v>42</v>
      </c>
      <c r="AD10" s="239">
        <v>7</v>
      </c>
      <c r="AE10" s="231"/>
      <c r="AF10" s="235">
        <f>S10+X10+AB10</f>
        <v>10</v>
      </c>
      <c r="AG10" s="235">
        <f>T10+Z10+AD10</f>
        <v>39</v>
      </c>
      <c r="AH10" s="283">
        <v>4</v>
      </c>
    </row>
    <row r="11" spans="1:34" x14ac:dyDescent="0.15">
      <c r="AH11" s="210"/>
    </row>
    <row r="12" spans="1:34" x14ac:dyDescent="0.15">
      <c r="A12" s="274" t="s">
        <v>232</v>
      </c>
      <c r="AH12" s="210"/>
    </row>
    <row r="13" spans="1:34" x14ac:dyDescent="0.15">
      <c r="AH13" s="210"/>
    </row>
    <row r="14" spans="1:34" x14ac:dyDescent="0.15">
      <c r="AH14" s="210"/>
    </row>
    <row r="15" spans="1:34" x14ac:dyDescent="0.15">
      <c r="AH15" s="210"/>
    </row>
    <row r="16" spans="1:34" x14ac:dyDescent="0.15">
      <c r="AH16" s="210"/>
    </row>
  </sheetData>
  <sheetProtection password="FAB5" sheet="1" objects="1" scenarios="1"/>
  <mergeCells count="6">
    <mergeCell ref="X2:Z2"/>
    <mergeCell ref="AB2:AD2"/>
    <mergeCell ref="B2:D2"/>
    <mergeCell ref="F2:H2"/>
    <mergeCell ref="J2:L2"/>
    <mergeCell ref="N2:P2"/>
  </mergeCells>
  <printOptions horizontalCentered="1"/>
  <pageMargins left="0.59055118110236227" right="0.59055118110236227" top="1.3779527559055118" bottom="1.1811023622047245" header="0.39370078740157483" footer="0.31496062992125984"/>
  <pageSetup paperSize="5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80"/>
  </sheetPr>
  <dimension ref="A1:F88"/>
  <sheetViews>
    <sheetView zoomScale="90" zoomScaleNormal="90" zoomScaleSheetLayoutView="70" workbookViewId="0">
      <selection activeCell="D35" sqref="D35"/>
    </sheetView>
  </sheetViews>
  <sheetFormatPr baseColWidth="10" defaultRowHeight="13" x14ac:dyDescent="0.15"/>
  <cols>
    <col min="1" max="1" width="8.33203125" customWidth="1"/>
    <col min="2" max="2" width="33.6640625" customWidth="1"/>
    <col min="3" max="3" width="26.33203125" style="1" customWidth="1"/>
    <col min="4" max="4" width="18.6640625" customWidth="1"/>
    <col min="5" max="5" width="16.5" customWidth="1"/>
    <col min="6" max="6" width="18.6640625" customWidth="1"/>
  </cols>
  <sheetData>
    <row r="1" spans="1:6" ht="70" customHeight="1" x14ac:dyDescent="0.15">
      <c r="A1" s="284"/>
      <c r="B1" s="284"/>
      <c r="C1" s="285"/>
      <c r="D1" s="286"/>
      <c r="E1" s="286"/>
      <c r="F1" s="286"/>
    </row>
    <row r="2" spans="1:6" ht="48" customHeight="1" x14ac:dyDescent="0.15">
      <c r="A2" s="287" t="s">
        <v>92</v>
      </c>
      <c r="B2" s="288"/>
      <c r="C2" s="289"/>
      <c r="D2" s="290"/>
      <c r="E2" s="290"/>
      <c r="F2" s="290"/>
    </row>
    <row r="3" spans="1:6" ht="63.75" customHeight="1" x14ac:dyDescent="0.15">
      <c r="A3" s="291" t="s">
        <v>234</v>
      </c>
      <c r="B3" s="291" t="s">
        <v>0</v>
      </c>
      <c r="C3" s="292" t="s">
        <v>235</v>
      </c>
      <c r="D3" s="291" t="s">
        <v>1</v>
      </c>
      <c r="E3" s="291" t="s">
        <v>4</v>
      </c>
      <c r="F3" s="292" t="s">
        <v>7</v>
      </c>
    </row>
    <row r="4" spans="1:6" ht="17" thickBot="1" x14ac:dyDescent="0.2">
      <c r="A4" s="293">
        <v>1</v>
      </c>
      <c r="B4" s="294" t="str">
        <f>IF('Stats Men'!A17="","",'Stats Men'!A17)</f>
        <v>Josh Wellborn</v>
      </c>
      <c r="C4" s="295" t="str">
        <f>IF('Stats Men'!A17="","",'Stats Men'!$J$12)</f>
        <v>Crown (California)</v>
      </c>
      <c r="D4" s="295">
        <f>IF('Stats Men'!A17="","",'Stats Men'!C17)</f>
        <v>174</v>
      </c>
      <c r="E4" s="295">
        <f>IF('Stats Men'!B17="","",'Stats Men'!D17)</f>
        <v>42</v>
      </c>
      <c r="F4" s="296">
        <f t="shared" ref="F4:F36" si="0">IF(E4=0,"",IF(E4="","",D4/E4))</f>
        <v>4.1428571428571432</v>
      </c>
    </row>
    <row r="5" spans="1:6" ht="17" thickBot="1" x14ac:dyDescent="0.2">
      <c r="A5" s="293">
        <v>2</v>
      </c>
      <c r="B5" s="294" t="str">
        <f>IF('Stats Men'!A6="","",'Stats Men'!A6)</f>
        <v>Calahan Young</v>
      </c>
      <c r="C5" s="295" t="str">
        <f>IF('Stats Men'!A6="","",'Stats Men'!$J$2)</f>
        <v>Goon Squad (USA)</v>
      </c>
      <c r="D5" s="295">
        <f>IF('Stats Men'!A6="","",'Stats Men'!C6)</f>
        <v>227</v>
      </c>
      <c r="E5" s="295">
        <f>IF('Stats Men'!B6="","",'Stats Men'!D6)</f>
        <v>29</v>
      </c>
      <c r="F5" s="296">
        <f t="shared" si="0"/>
        <v>7.8275862068965516</v>
      </c>
    </row>
    <row r="6" spans="1:6" ht="15.75" customHeight="1" thickBot="1" x14ac:dyDescent="0.2">
      <c r="A6" s="293">
        <v>3</v>
      </c>
      <c r="B6" s="294" t="str">
        <f>IF('Stats Men'!A5="","",'Stats Men'!A5)</f>
        <v>Cody Carmichael</v>
      </c>
      <c r="C6" s="295" t="str">
        <f>IF('Stats Men'!A5="","",'Stats Men'!$J$2)</f>
        <v>Goon Squad (USA)</v>
      </c>
      <c r="D6" s="295">
        <f>IF('Stats Men'!A5="","",'Stats Men'!C5)</f>
        <v>239</v>
      </c>
      <c r="E6" s="295">
        <f>IF('Stats Men'!B5="","",'Stats Men'!D5)</f>
        <v>26</v>
      </c>
      <c r="F6" s="296">
        <f t="shared" si="0"/>
        <v>9.1923076923076916</v>
      </c>
    </row>
    <row r="7" spans="1:6" ht="17" thickBot="1" x14ac:dyDescent="0.2">
      <c r="A7" s="293">
        <v>4</v>
      </c>
      <c r="B7" s="297" t="str">
        <f>IF('Stats Men'!A65="","",'Stats Men'!A65)</f>
        <v>Blair Nesbitt</v>
      </c>
      <c r="C7" s="298" t="str">
        <f>IF('Stats Men'!A65="","",'Stats Men'!$J$62)</f>
        <v>Alberta</v>
      </c>
      <c r="D7" s="298">
        <f>IF('Stats Men'!A65="","",'Stats Men'!C65)</f>
        <v>261</v>
      </c>
      <c r="E7" s="298">
        <f>IF('Stats Men'!B65="","",'Stats Men'!D65)</f>
        <v>26</v>
      </c>
      <c r="F7" s="296">
        <f t="shared" si="0"/>
        <v>10.038461538461538</v>
      </c>
    </row>
    <row r="8" spans="1:6" ht="17" thickBot="1" x14ac:dyDescent="0.2">
      <c r="A8" s="293">
        <v>5</v>
      </c>
      <c r="B8" s="294" t="str">
        <f>IF('Stats Men'!A77="","",'Stats Men'!A77)</f>
        <v>Jerron Black</v>
      </c>
      <c r="C8" s="295" t="str">
        <f>IF('Stats Men'!A77="","",'Stats Men'!$J$72)</f>
        <v>DC Eagles</v>
      </c>
      <c r="D8" s="295">
        <f>IF('Stats Men'!A77="","",'Stats Men'!C77)</f>
        <v>133</v>
      </c>
      <c r="E8" s="295">
        <f>IF('Stats Men'!B77="","",'Stats Men'!D77)</f>
        <v>20</v>
      </c>
      <c r="F8" s="296">
        <f t="shared" si="0"/>
        <v>6.65</v>
      </c>
    </row>
    <row r="9" spans="1:6" ht="17" thickBot="1" x14ac:dyDescent="0.2">
      <c r="A9" s="293">
        <v>6</v>
      </c>
      <c r="B9" s="294" t="str">
        <f>IF('Stats Men'!A66="","",'Stats Men'!A66)</f>
        <v>Aaron Prevost</v>
      </c>
      <c r="C9" s="295" t="str">
        <f>IF('Stats Men'!A66="","",'Stats Men'!$J$62)</f>
        <v>Alberta</v>
      </c>
      <c r="D9" s="295">
        <f>IF('Stats Men'!A66="","",'Stats Men'!C66)</f>
        <v>228</v>
      </c>
      <c r="E9" s="295">
        <f>IF('Stats Men'!B66="","",'Stats Men'!D66)</f>
        <v>18</v>
      </c>
      <c r="F9" s="296">
        <f t="shared" si="0"/>
        <v>12.666666666666666</v>
      </c>
    </row>
    <row r="10" spans="1:6" ht="17" thickBot="1" x14ac:dyDescent="0.2">
      <c r="A10" s="293">
        <v>7</v>
      </c>
      <c r="B10" s="294" t="str">
        <f>IF('Stats Men'!A15="","",'Stats Men'!A15)</f>
        <v>John KUSKU</v>
      </c>
      <c r="C10" s="295" t="str">
        <f>IF('Stats Men'!A15="","",'Stats Men'!$J$12)</f>
        <v>Crown (California)</v>
      </c>
      <c r="D10" s="295">
        <f>IF('Stats Men'!A15="","",'Stats Men'!C15)</f>
        <v>204</v>
      </c>
      <c r="E10" s="295">
        <f>IF('Stats Men'!B15="","",'Stats Men'!D15)</f>
        <v>16</v>
      </c>
      <c r="F10" s="296">
        <f t="shared" si="0"/>
        <v>12.75</v>
      </c>
    </row>
    <row r="11" spans="1:6" ht="17" thickBot="1" x14ac:dyDescent="0.2">
      <c r="A11" s="293">
        <v>8</v>
      </c>
      <c r="B11" s="294" t="str">
        <f>IF('Stats Men'!A14="","",'Stats Men'!A14)</f>
        <v>Matt Simpson</v>
      </c>
      <c r="C11" s="295" t="str">
        <f>IF('Stats Men'!A14="","",'Stats Men'!$J$12)</f>
        <v>Crown (California)</v>
      </c>
      <c r="D11" s="295">
        <f>IF('Stats Men'!A14="","",'Stats Men'!C14)</f>
        <v>134</v>
      </c>
      <c r="E11" s="295">
        <f>IF('Stats Men'!B14="","",'Stats Men'!D14)</f>
        <v>14</v>
      </c>
      <c r="F11" s="296">
        <f t="shared" si="0"/>
        <v>9.5714285714285712</v>
      </c>
    </row>
    <row r="12" spans="1:6" ht="17" thickBot="1" x14ac:dyDescent="0.2">
      <c r="A12" s="293">
        <v>9</v>
      </c>
      <c r="B12" s="294" t="str">
        <f>IF('Stats Men'!A26="","",'Stats Men'!A26)</f>
        <v>Peter Parsons</v>
      </c>
      <c r="C12" s="295" t="str">
        <f>IF('Stats Men'!A26="","",'Stats Men'!$J$22)</f>
        <v>Nova Scotia</v>
      </c>
      <c r="D12" s="295">
        <f>IF('Stats Men'!A26="","",'Stats Men'!C26)</f>
        <v>174</v>
      </c>
      <c r="E12" s="295">
        <f>IF('Stats Men'!B26="","",'Stats Men'!D26)</f>
        <v>14</v>
      </c>
      <c r="F12" s="296">
        <f t="shared" si="0"/>
        <v>12.428571428571429</v>
      </c>
    </row>
    <row r="13" spans="1:6" ht="17" thickBot="1" x14ac:dyDescent="0.2">
      <c r="A13" s="293">
        <v>10</v>
      </c>
      <c r="B13" s="294" t="str">
        <f>IF('Stats Men'!A35="","",'Stats Men'!A35)</f>
        <v>Kevin Orcel</v>
      </c>
      <c r="C13" s="295" t="str">
        <f>IF('Stats Men'!A35="","",'Stats Men'!$J$32)</f>
        <v>Titans (New Jersey)</v>
      </c>
      <c r="D13" s="295">
        <f>IF('Stats Men'!A35="","",'Stats Men'!C35)</f>
        <v>164</v>
      </c>
      <c r="E13" s="295">
        <f>IF('Stats Men'!B35="","",'Stats Men'!D35)</f>
        <v>13</v>
      </c>
      <c r="F13" s="296">
        <f t="shared" si="0"/>
        <v>12.615384615384615</v>
      </c>
    </row>
    <row r="14" spans="1:6" ht="17" thickBot="1" x14ac:dyDescent="0.2">
      <c r="A14" s="293">
        <v>11</v>
      </c>
      <c r="B14" s="294" t="str">
        <f>IF('Stats Men'!A36="","",'Stats Men'!A36)</f>
        <v>Christian King</v>
      </c>
      <c r="C14" s="295" t="str">
        <f>IF('Stats Men'!A36="","",'Stats Men'!$J$32)</f>
        <v>Titans (New Jersey)</v>
      </c>
      <c r="D14" s="295">
        <f>IF('Stats Men'!A36="","",'Stats Men'!C36)</f>
        <v>211</v>
      </c>
      <c r="E14" s="295">
        <f>IF('Stats Men'!B36="","",'Stats Men'!D36)</f>
        <v>13</v>
      </c>
      <c r="F14" s="296">
        <f t="shared" si="0"/>
        <v>16.23076923076923</v>
      </c>
    </row>
    <row r="15" spans="1:6" ht="17" thickBot="1" x14ac:dyDescent="0.2">
      <c r="A15" s="293">
        <v>12</v>
      </c>
      <c r="B15" s="294" t="str">
        <f>IF('Stats Men'!A16="","",'Stats Men'!A16)</f>
        <v>Jordon Maine</v>
      </c>
      <c r="C15" s="295" t="str">
        <f>IF('Stats Men'!A16="","",'Stats Men'!$J$12)</f>
        <v>Crown (California)</v>
      </c>
      <c r="D15" s="295">
        <f>IF('Stats Men'!A16="","",'Stats Men'!C16)</f>
        <v>135</v>
      </c>
      <c r="E15" s="295">
        <f>IF('Stats Men'!B16="","",'Stats Men'!D16)</f>
        <v>10</v>
      </c>
      <c r="F15" s="296">
        <f t="shared" si="0"/>
        <v>13.5</v>
      </c>
    </row>
    <row r="16" spans="1:6" ht="17" thickBot="1" x14ac:dyDescent="0.2">
      <c r="A16" s="293">
        <v>13</v>
      </c>
      <c r="B16" s="294" t="str">
        <f>IF('Stats Men'!A84="","",'Stats Men'!A84)</f>
        <v>Bruno Haché</v>
      </c>
      <c r="C16" s="295" t="str">
        <f>IF('Stats Men'!A84="","",'Stats Men'!$J$82)</f>
        <v>Québec</v>
      </c>
      <c r="D16" s="295">
        <f>IF('Stats Men'!A84="","",'Stats Men'!C84)</f>
        <v>156</v>
      </c>
      <c r="E16" s="295">
        <f>IF('Stats Men'!B84="","",'Stats Men'!D84)</f>
        <v>10</v>
      </c>
      <c r="F16" s="296">
        <f t="shared" si="0"/>
        <v>15.6</v>
      </c>
    </row>
    <row r="17" spans="1:6" ht="17" thickBot="1" x14ac:dyDescent="0.2">
      <c r="A17" s="293">
        <v>14</v>
      </c>
      <c r="B17" s="294" t="str">
        <f>IF('Stats Men'!A25="","",'Stats Men'!A25)</f>
        <v>Mason Smith</v>
      </c>
      <c r="C17" s="295" t="str">
        <f>IF('Stats Men'!A25="","",'Stats Men'!$J$22)</f>
        <v>Nova Scotia</v>
      </c>
      <c r="D17" s="295">
        <f>IF('Stats Men'!A25="","",'Stats Men'!C25)</f>
        <v>103</v>
      </c>
      <c r="E17" s="295">
        <f>IF('Stats Men'!B25="","",'Stats Men'!D25)</f>
        <v>8</v>
      </c>
      <c r="F17" s="296">
        <f t="shared" si="0"/>
        <v>12.875</v>
      </c>
    </row>
    <row r="18" spans="1:6" ht="17" thickBot="1" x14ac:dyDescent="0.2">
      <c r="A18" s="293">
        <v>15</v>
      </c>
      <c r="B18" s="294" t="str">
        <f>IF('Stats Men'!A4="","",'Stats Men'!A4)</f>
        <v>Andy Jenks</v>
      </c>
      <c r="C18" s="295" t="str">
        <f>IF('Stats Men'!A4="","",'Stats Men'!$J$2)</f>
        <v>Goon Squad (USA)</v>
      </c>
      <c r="D18" s="295">
        <f>IF('Stats Men'!A4="","",'Stats Men'!C4)</f>
        <v>138</v>
      </c>
      <c r="E18" s="295">
        <f>IF('Stats Men'!B4="","",'Stats Men'!D4)</f>
        <v>8</v>
      </c>
      <c r="F18" s="296">
        <f t="shared" si="0"/>
        <v>17.25</v>
      </c>
    </row>
    <row r="19" spans="1:6" ht="17" thickBot="1" x14ac:dyDescent="0.2">
      <c r="A19" s="293">
        <v>16</v>
      </c>
      <c r="B19" s="294" t="str">
        <f>IF('Stats Men'!A24="","",'Stats Men'!A24)</f>
        <v>Oliver Pye</v>
      </c>
      <c r="C19" s="295" t="str">
        <f>IF('Stats Men'!A24="","",'Stats Men'!$J$22)</f>
        <v>Nova Scotia</v>
      </c>
      <c r="D19" s="295">
        <f>IF('Stats Men'!A24="","",'Stats Men'!C24)</f>
        <v>169</v>
      </c>
      <c r="E19" s="295">
        <f>IF('Stats Men'!B24="","",'Stats Men'!D24)</f>
        <v>7</v>
      </c>
      <c r="F19" s="296">
        <f t="shared" si="0"/>
        <v>24.142857142857142</v>
      </c>
    </row>
    <row r="20" spans="1:6" ht="17" thickBot="1" x14ac:dyDescent="0.2">
      <c r="A20" s="293">
        <v>17</v>
      </c>
      <c r="B20" s="294" t="str">
        <f>IF('Stats Men'!A55="","",'Stats Men'!A55)</f>
        <v>Ahmad Zevidavi</v>
      </c>
      <c r="C20" s="295" t="str">
        <f>IF('Stats Men'!A55="","",'Stats Men'!$J$52)</f>
        <v>British Columbia</v>
      </c>
      <c r="D20" s="295">
        <f>IF('Stats Men'!A54="","",'Stats Men'!C56)</f>
        <v>186</v>
      </c>
      <c r="E20" s="295">
        <f>IF('Stats Men'!B54="","",'Stats Men'!D56)</f>
        <v>7</v>
      </c>
      <c r="F20" s="296">
        <f t="shared" si="0"/>
        <v>26.571428571428573</v>
      </c>
    </row>
    <row r="21" spans="1:6" ht="17" thickBot="1" x14ac:dyDescent="0.2">
      <c r="A21" s="293">
        <v>18</v>
      </c>
      <c r="B21" s="294" t="str">
        <f>IF('Stats Men'!A75="","",'Stats Men'!A75)</f>
        <v>Jason Capati</v>
      </c>
      <c r="C21" s="295" t="str">
        <f>IF('Stats Men'!A75="","",'Stats Men'!$J$72)</f>
        <v>DC Eagles</v>
      </c>
      <c r="D21" s="295">
        <f>IF('Stats Men'!A75="","",'Stats Men'!C75)</f>
        <v>74</v>
      </c>
      <c r="E21" s="295">
        <f>IF('Stats Men'!B75="","",'Stats Men'!D75)</f>
        <v>6</v>
      </c>
      <c r="F21" s="296">
        <f t="shared" si="0"/>
        <v>12.333333333333334</v>
      </c>
    </row>
    <row r="22" spans="1:6" ht="17" thickBot="1" x14ac:dyDescent="0.2">
      <c r="A22" s="293">
        <v>19</v>
      </c>
      <c r="B22" s="294" t="str">
        <f>IF('Stats Men'!A44="","",'Stats Men'!A44)</f>
        <v>Brice Parker</v>
      </c>
      <c r="C22" s="295" t="str">
        <f>IF('Stats Men'!A44="","",'Stats Men'!$J$42)</f>
        <v>All Blacks (Ontario)</v>
      </c>
      <c r="D22" s="295">
        <f>IF('Stats Men'!A44="","",'Stats Men'!C44)</f>
        <v>86</v>
      </c>
      <c r="E22" s="295">
        <f>IF('Stats Men'!B44="","",'Stats Men'!D44)</f>
        <v>6</v>
      </c>
      <c r="F22" s="296">
        <f t="shared" si="0"/>
        <v>14.333333333333334</v>
      </c>
    </row>
    <row r="23" spans="1:6" ht="17" thickBot="1" x14ac:dyDescent="0.2">
      <c r="A23" s="293">
        <v>20</v>
      </c>
      <c r="B23" s="294" t="str">
        <f>IF('Stats Men'!A46="","",'Stats Men'!A46)</f>
        <v>Kyle Brunet</v>
      </c>
      <c r="C23" s="295" t="str">
        <f>IF('Stats Men'!A46="","",'Stats Men'!$J$42)</f>
        <v>All Blacks (Ontario)</v>
      </c>
      <c r="D23" s="295">
        <f>IF('Stats Men'!A46="","",'Stats Men'!C46)</f>
        <v>71</v>
      </c>
      <c r="E23" s="295">
        <f>IF('Stats Men'!B46="","",'Stats Men'!D46)</f>
        <v>5</v>
      </c>
      <c r="F23" s="296">
        <f t="shared" si="0"/>
        <v>14.2</v>
      </c>
    </row>
    <row r="24" spans="1:6" ht="17" thickBot="1" x14ac:dyDescent="0.2">
      <c r="A24" s="293">
        <v>21</v>
      </c>
      <c r="B24" s="294" t="str">
        <f>IF('Stats Men'!A76="","",'Stats Men'!A76)</f>
        <v>Brandohn Gabbert</v>
      </c>
      <c r="C24" s="295" t="str">
        <f>IF('Stats Men'!A76="","",'Stats Men'!$J$72)</f>
        <v>DC Eagles</v>
      </c>
      <c r="D24" s="295">
        <f>IF('Stats Men'!A76="","",'Stats Men'!C76)</f>
        <v>88</v>
      </c>
      <c r="E24" s="295">
        <f>IF('Stats Men'!B76="","",'Stats Men'!D76)</f>
        <v>5</v>
      </c>
      <c r="F24" s="296">
        <f t="shared" si="0"/>
        <v>17.600000000000001</v>
      </c>
    </row>
    <row r="25" spans="1:6" ht="17" thickBot="1" x14ac:dyDescent="0.2">
      <c r="A25" s="293">
        <v>22</v>
      </c>
      <c r="B25" s="294" t="str">
        <f>IF('Stats Men'!A54="","",'Stats Men'!A54)</f>
        <v>Brendan Gaulin</v>
      </c>
      <c r="C25" s="295" t="str">
        <f>IF('Stats Men'!A54="","",'Stats Men'!$J$52)</f>
        <v>British Columbia</v>
      </c>
      <c r="D25" s="295">
        <f>IF('Stats Men'!A54="","",'Stats Men'!C55)</f>
        <v>99</v>
      </c>
      <c r="E25" s="295">
        <f>IF('Stats Men'!B54="","",'Stats Men'!D55)</f>
        <v>5</v>
      </c>
      <c r="F25" s="296">
        <f t="shared" si="0"/>
        <v>19.8</v>
      </c>
    </row>
    <row r="26" spans="1:6" ht="15" customHeight="1" thickBot="1" x14ac:dyDescent="0.2">
      <c r="A26" s="293">
        <v>23</v>
      </c>
      <c r="B26" s="294" t="str">
        <f>IF('Stats Men'!A45="","",'Stats Men'!A45)</f>
        <v>Nader Ibrahim</v>
      </c>
      <c r="C26" s="295" t="str">
        <f>IF('Stats Men'!A45="","",'Stats Men'!$J$42)</f>
        <v>All Blacks (Ontario)</v>
      </c>
      <c r="D26" s="295">
        <f>IF('Stats Men'!A45="","",'Stats Men'!C45)</f>
        <v>97</v>
      </c>
      <c r="E26" s="295">
        <f>IF('Stats Men'!B45="","",'Stats Men'!D45)</f>
        <v>3</v>
      </c>
      <c r="F26" s="296">
        <f t="shared" si="0"/>
        <v>32.333333333333336</v>
      </c>
    </row>
    <row r="27" spans="1:6" ht="15.75" customHeight="1" thickBot="1" x14ac:dyDescent="0.2">
      <c r="A27" s="293">
        <v>24</v>
      </c>
      <c r="B27" s="294" t="str">
        <f>IF('Stats Men'!A74="","",'Stats Men'!A74)</f>
        <v>jeremy Capati</v>
      </c>
      <c r="C27" s="295" t="str">
        <f>IF('Stats Men'!A74="","",'Stats Men'!$J$72)</f>
        <v>DC Eagles</v>
      </c>
      <c r="D27" s="295">
        <f>IF('Stats Men'!A74="","",'Stats Men'!C74)</f>
        <v>11</v>
      </c>
      <c r="E27" s="295">
        <f>IF('Stats Men'!B74="","",'Stats Men'!D74)</f>
        <v>1</v>
      </c>
      <c r="F27" s="296">
        <f t="shared" si="0"/>
        <v>11</v>
      </c>
    </row>
    <row r="28" spans="1:6" ht="15.75" customHeight="1" thickBot="1" x14ac:dyDescent="0.2">
      <c r="A28" s="293">
        <v>25</v>
      </c>
      <c r="B28" s="294" t="str">
        <f>IF('Stats Men'!A48="","",'Stats Men'!A48)</f>
        <v>Nathan Taylor</v>
      </c>
      <c r="C28" s="295" t="str">
        <f>IF('Stats Men'!A48="","",'Stats Men'!$J$42)</f>
        <v>All Blacks (Ontario)</v>
      </c>
      <c r="D28" s="295">
        <f>IF('Stats Men'!A48="","",'Stats Men'!C48)</f>
        <v>55</v>
      </c>
      <c r="E28" s="295">
        <f>IF('Stats Men'!B48="","",'Stats Men'!D48)</f>
        <v>1</v>
      </c>
      <c r="F28" s="296">
        <f t="shared" si="0"/>
        <v>55</v>
      </c>
    </row>
    <row r="29" spans="1:6" ht="15.75" customHeight="1" thickBot="1" x14ac:dyDescent="0.2">
      <c r="A29" s="293">
        <v>26</v>
      </c>
      <c r="B29" s="294" t="str">
        <f>IF('Stats Men'!A85="","",'Stats Men'!A85)</f>
        <v>Simon Tremblay</v>
      </c>
      <c r="C29" s="295" t="str">
        <f>IF('Stats Men'!A85="","",'Stats Men'!$J$82)</f>
        <v>Québec</v>
      </c>
      <c r="D29" s="295">
        <f>IF('Stats Men'!A85="","",'Stats Men'!C85)</f>
        <v>145</v>
      </c>
      <c r="E29" s="295">
        <f>IF('Stats Men'!B85="","",'Stats Men'!D85)</f>
        <v>1</v>
      </c>
      <c r="F29" s="296">
        <f t="shared" si="0"/>
        <v>145</v>
      </c>
    </row>
    <row r="30" spans="1:6" ht="15.75" customHeight="1" thickBot="1" x14ac:dyDescent="0.2">
      <c r="A30" s="293"/>
      <c r="B30" s="294" t="str">
        <f>IF('Stats Men'!A27="","",'Stats Men'!A27)</f>
        <v>John Courtney</v>
      </c>
      <c r="C30" s="295" t="str">
        <f>IF('Stats Men'!A27="","",'Stats Men'!$J$22)</f>
        <v>Nova Scotia</v>
      </c>
      <c r="D30" s="295">
        <f>IF('Stats Men'!A27="","",'Stats Men'!C27)</f>
        <v>5</v>
      </c>
      <c r="E30" s="295">
        <f>IF('Stats Men'!B27="","",'Stats Men'!D27)</f>
        <v>0</v>
      </c>
      <c r="F30" s="296" t="str">
        <f t="shared" si="0"/>
        <v/>
      </c>
    </row>
    <row r="31" spans="1:6" ht="15.75" customHeight="1" thickBot="1" x14ac:dyDescent="0.2">
      <c r="A31" s="293"/>
      <c r="B31" s="294" t="str">
        <f>IF('Stats Men'!A34="","",'Stats Men'!A34)</f>
        <v>Omar Atim</v>
      </c>
      <c r="C31" s="295" t="str">
        <f>IF('Stats Men'!A34="","",'Stats Men'!$J$32)</f>
        <v>Titans (New Jersey)</v>
      </c>
      <c r="D31" s="295">
        <f>IF('Stats Men'!A34="","",'Stats Men'!C34)</f>
        <v>62</v>
      </c>
      <c r="E31" s="295">
        <f>IF('Stats Men'!B34="","",'Stats Men'!D34)</f>
        <v>0</v>
      </c>
      <c r="F31" s="296" t="str">
        <f t="shared" si="0"/>
        <v/>
      </c>
    </row>
    <row r="32" spans="1:6" ht="17" thickBot="1" x14ac:dyDescent="0.2">
      <c r="A32" s="293"/>
      <c r="B32" s="294" t="str">
        <f>IF('Stats Men'!A37="","",'Stats Men'!A37)</f>
        <v>Justin Chen</v>
      </c>
      <c r="C32" s="295" t="str">
        <f>IF('Stats Men'!A37="","",'Stats Men'!$J$32)</f>
        <v>Titans (New Jersey)</v>
      </c>
      <c r="D32" s="295">
        <f>IF('Stats Men'!A37="","",'Stats Men'!C37)</f>
        <v>32</v>
      </c>
      <c r="E32" s="295">
        <f>IF('Stats Men'!B37="","",'Stats Men'!D37)</f>
        <v>0</v>
      </c>
      <c r="F32" s="296" t="str">
        <f t="shared" si="0"/>
        <v/>
      </c>
    </row>
    <row r="33" spans="1:6" ht="17" thickBot="1" x14ac:dyDescent="0.2">
      <c r="A33" s="293"/>
      <c r="B33" s="294" t="str">
        <f>IF('Stats Men'!A47="","",'Stats Men'!A47)</f>
        <v>Brandon King</v>
      </c>
      <c r="C33" s="295" t="str">
        <f>IF('Stats Men'!A47="","",'Stats Men'!$J$42)</f>
        <v>All Blacks (Ontario)</v>
      </c>
      <c r="D33" s="295">
        <f>IF('Stats Men'!A47="","",'Stats Men'!C47)</f>
        <v>54</v>
      </c>
      <c r="E33" s="295">
        <f>IF('Stats Men'!B47="","",'Stats Men'!D47)</f>
        <v>0</v>
      </c>
      <c r="F33" s="296" t="str">
        <f t="shared" si="0"/>
        <v/>
      </c>
    </row>
    <row r="34" spans="1:6" ht="15.75" customHeight="1" thickBot="1" x14ac:dyDescent="0.2">
      <c r="A34" s="293"/>
      <c r="B34" s="294" t="str">
        <f>IF('Stats Men'!A56="","",'Stats Men'!A56)</f>
        <v>John Tee</v>
      </c>
      <c r="C34" s="295" t="str">
        <f>IF('Stats Men'!A56="","",'Stats Men'!$J$52)</f>
        <v>British Columbia</v>
      </c>
      <c r="D34" s="295">
        <f>IF('Stats Men'!A56="","",'Stats Men'!C57)</f>
        <v>0</v>
      </c>
      <c r="E34" s="295">
        <f>IF('Stats Men'!B56="","",'Stats Men'!D57)</f>
        <v>0</v>
      </c>
      <c r="F34" s="296" t="str">
        <f t="shared" si="0"/>
        <v/>
      </c>
    </row>
    <row r="35" spans="1:6" ht="17" thickBot="1" x14ac:dyDescent="0.2">
      <c r="A35" s="293"/>
      <c r="B35" s="294" t="str">
        <f>IF('Stats Men'!A64="","",'Stats Men'!A64)</f>
        <v>Aron Ghebreyohannes</v>
      </c>
      <c r="C35" s="295" t="str">
        <f>IF('Stats Men'!A64="","",'Stats Men'!$J$62)</f>
        <v>Alberta</v>
      </c>
      <c r="D35" s="295">
        <f>IF('Stats Men'!A64="","",'Stats Men'!C64)</f>
        <v>20</v>
      </c>
      <c r="E35" s="295">
        <f>IF('Stats Men'!B64="","",'Stats Men'!D64)</f>
        <v>0</v>
      </c>
      <c r="F35" s="296" t="str">
        <f t="shared" si="0"/>
        <v/>
      </c>
    </row>
    <row r="36" spans="1:6" ht="17" thickBot="1" x14ac:dyDescent="0.2">
      <c r="A36" s="293"/>
      <c r="B36" s="294" t="str">
        <f>IF('Stats Men'!A86="","",'Stats Men'!A86)</f>
        <v>Rakibul Karim</v>
      </c>
      <c r="C36" s="295" t="str">
        <f>IF('Stats Men'!A86="","",'Stats Men'!$J$82)</f>
        <v>Québec</v>
      </c>
      <c r="D36" s="295">
        <f>IF('Stats Men'!A86="","",'Stats Men'!C86)</f>
        <v>31</v>
      </c>
      <c r="E36" s="295">
        <f>IF('Stats Men'!B86="","",'Stats Men'!D86)</f>
        <v>0</v>
      </c>
      <c r="F36" s="296" t="str">
        <f t="shared" si="0"/>
        <v/>
      </c>
    </row>
    <row r="43" spans="1:6" x14ac:dyDescent="0.15">
      <c r="A43" s="13" t="s">
        <v>232</v>
      </c>
    </row>
    <row r="48" spans="1:6" ht="14" x14ac:dyDescent="0.15">
      <c r="B48" s="117" t="str">
        <f>IF('Stats Men'!A78="","",'Stats Men'!A78)</f>
        <v/>
      </c>
      <c r="C48" s="117" t="str">
        <f>IF('Stats Men'!A78="","",'Stats Men'!$J$72)</f>
        <v/>
      </c>
      <c r="D48" s="117" t="str">
        <f>IF('Stats Men'!A78="","",'Stats Men'!C78)</f>
        <v/>
      </c>
      <c r="E48" s="118" t="str">
        <f>IF('Stats Men'!B78="","",'Stats Men'!D78)</f>
        <v/>
      </c>
      <c r="F48" s="119" t="str">
        <f t="shared" ref="F48:F49" si="1">IF(E48=0,"",IF(E48="","",D48/E48))</f>
        <v/>
      </c>
    </row>
    <row r="49" spans="1:6" ht="14" x14ac:dyDescent="0.15">
      <c r="B49" s="117" t="str">
        <f>IF('Stats Men'!A79="","",'Stats Men'!A79)</f>
        <v/>
      </c>
      <c r="C49" s="117" t="str">
        <f>IF('Stats Men'!A79="","",'Stats Men'!$J$72)</f>
        <v/>
      </c>
      <c r="D49" s="117" t="str">
        <f>IF('Stats Men'!A79="","",'Stats Men'!C79)</f>
        <v/>
      </c>
      <c r="E49" s="118" t="str">
        <f>IF('Stats Men'!B79="","",'Stats Men'!D79)</f>
        <v/>
      </c>
      <c r="F49" s="119" t="str">
        <f t="shared" si="1"/>
        <v/>
      </c>
    </row>
    <row r="50" spans="1:6" x14ac:dyDescent="0.15">
      <c r="C50"/>
    </row>
    <row r="51" spans="1:6" x14ac:dyDescent="0.15">
      <c r="C51"/>
    </row>
    <row r="52" spans="1:6" x14ac:dyDescent="0.15">
      <c r="C52"/>
    </row>
    <row r="54" spans="1:6" x14ac:dyDescent="0.15">
      <c r="C54"/>
    </row>
    <row r="55" spans="1:6" x14ac:dyDescent="0.15">
      <c r="C55"/>
    </row>
    <row r="56" spans="1:6" x14ac:dyDescent="0.15">
      <c r="C56"/>
    </row>
    <row r="57" spans="1:6" x14ac:dyDescent="0.15">
      <c r="C57"/>
    </row>
    <row r="58" spans="1:6" x14ac:dyDescent="0.15">
      <c r="C58"/>
    </row>
    <row r="59" spans="1:6" x14ac:dyDescent="0.15">
      <c r="C59"/>
    </row>
    <row r="60" spans="1:6" x14ac:dyDescent="0.15">
      <c r="C60"/>
    </row>
    <row r="61" spans="1:6" x14ac:dyDescent="0.15">
      <c r="C61"/>
    </row>
    <row r="62" spans="1:6" x14ac:dyDescent="0.15">
      <c r="A62" s="6"/>
      <c r="C62"/>
    </row>
    <row r="63" spans="1:6" x14ac:dyDescent="0.15">
      <c r="C63"/>
    </row>
    <row r="64" spans="1:6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  <row r="78" spans="3:3" x14ac:dyDescent="0.15">
      <c r="C78"/>
    </row>
    <row r="79" spans="3:3" x14ac:dyDescent="0.15">
      <c r="C79"/>
    </row>
    <row r="80" spans="3:3" x14ac:dyDescent="0.15">
      <c r="C80"/>
    </row>
    <row r="81" spans="3:3" x14ac:dyDescent="0.15">
      <c r="C81"/>
    </row>
    <row r="82" spans="3:3" x14ac:dyDescent="0.15">
      <c r="C82"/>
    </row>
    <row r="83" spans="3:3" x14ac:dyDescent="0.15">
      <c r="C83"/>
    </row>
    <row r="84" spans="3:3" x14ac:dyDescent="0.15">
      <c r="C84"/>
    </row>
    <row r="85" spans="3:3" x14ac:dyDescent="0.15">
      <c r="C85"/>
    </row>
    <row r="86" spans="3:3" x14ac:dyDescent="0.15">
      <c r="C86"/>
    </row>
    <row r="87" spans="3:3" x14ac:dyDescent="0.15">
      <c r="C87"/>
    </row>
    <row r="88" spans="3:3" x14ac:dyDescent="0.15">
      <c r="C88"/>
    </row>
  </sheetData>
  <sheetProtection password="FAB5" sheet="1" objects="1" scenarios="1" sort="0"/>
  <sortState ref="A3:F36">
    <sortCondition descending="1" ref="E3:E36"/>
    <sortCondition ref="F3:F36"/>
  </sortState>
  <phoneticPr fontId="9" type="noConversion"/>
  <printOptions horizontalCentered="1"/>
  <pageMargins left="0.39370078740157483" right="0.39370078740157483" top="0.39370078740157483" bottom="0.19685039370078741" header="0.31496062992125984" footer="0.31496062992125984"/>
  <pageSetup paperSize="5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80"/>
  </sheetPr>
  <dimension ref="A1:BF123"/>
  <sheetViews>
    <sheetView topLeftCell="C1" zoomScale="88" zoomScaleNormal="50" zoomScaleSheetLayoutView="85" zoomScalePageLayoutView="60" workbookViewId="0">
      <selection activeCell="AP53" sqref="AP53"/>
    </sheetView>
  </sheetViews>
  <sheetFormatPr baseColWidth="10" defaultColWidth="11.5" defaultRowHeight="13" x14ac:dyDescent="0.15"/>
  <cols>
    <col min="1" max="1" width="23.6640625" style="308" customWidth="1"/>
    <col min="2" max="2" width="3.1640625" style="329" customWidth="1"/>
    <col min="3" max="4" width="12.6640625" style="308" customWidth="1"/>
    <col min="5" max="6" width="16.6640625" style="308" customWidth="1"/>
    <col min="7" max="8" width="16.6640625" style="325" customWidth="1"/>
    <col min="9" max="9" width="2.6640625" style="326" customWidth="1"/>
    <col min="10" max="10" width="23.6640625" style="327" customWidth="1"/>
    <col min="11" max="14" width="4.6640625" style="327" customWidth="1"/>
    <col min="15" max="16" width="6.6640625" style="328" customWidth="1"/>
    <col min="17" max="17" width="2.6640625" style="326" customWidth="1"/>
    <col min="18" max="21" width="4.6640625" style="327" customWidth="1"/>
    <col min="22" max="23" width="6.6640625" style="328" customWidth="1"/>
    <col min="24" max="24" width="2.6640625" style="326" customWidth="1"/>
    <col min="25" max="28" width="4.6640625" style="327" customWidth="1"/>
    <col min="29" max="30" width="6.6640625" style="328" customWidth="1"/>
    <col min="31" max="31" width="2.6640625" style="326" customWidth="1"/>
    <col min="32" max="35" width="4.6640625" style="327" customWidth="1"/>
    <col min="36" max="37" width="6.6640625" style="328" customWidth="1"/>
    <col min="38" max="38" width="2.6640625" style="326" customWidth="1"/>
    <col min="39" max="42" width="4.6640625" style="327" customWidth="1"/>
    <col min="43" max="44" width="6.6640625" style="328" customWidth="1"/>
    <col min="45" max="45" width="2.6640625" style="326" customWidth="1"/>
    <col min="46" max="49" width="4.6640625" style="327" customWidth="1"/>
    <col min="50" max="51" width="6.6640625" style="328" customWidth="1"/>
    <col min="52" max="52" width="2.6640625" style="326" customWidth="1"/>
    <col min="53" max="56" width="4.6640625" style="327" customWidth="1"/>
    <col min="57" max="58" width="6.6640625" style="328" customWidth="1"/>
    <col min="59" max="16384" width="11.5" style="327"/>
  </cols>
  <sheetData>
    <row r="1" spans="1:58" s="308" customFormat="1" ht="31.5" customHeight="1" thickBot="1" x14ac:dyDescent="0.2">
      <c r="A1" s="299" t="s">
        <v>91</v>
      </c>
      <c r="B1" s="300"/>
      <c r="C1" s="301"/>
      <c r="D1" s="301"/>
      <c r="E1" s="301"/>
      <c r="F1" s="301"/>
      <c r="G1" s="301"/>
      <c r="H1" s="302"/>
      <c r="I1" s="138"/>
      <c r="J1" s="303" t="s">
        <v>18</v>
      </c>
      <c r="K1" s="304"/>
      <c r="L1" s="304"/>
      <c r="M1" s="304"/>
      <c r="N1" s="304"/>
      <c r="O1" s="305"/>
      <c r="P1" s="305"/>
      <c r="Q1" s="138"/>
      <c r="R1" s="303" t="s">
        <v>18</v>
      </c>
      <c r="S1" s="304"/>
      <c r="T1" s="304"/>
      <c r="U1" s="304"/>
      <c r="V1" s="305"/>
      <c r="W1" s="305"/>
      <c r="X1" s="138"/>
      <c r="Y1" s="303" t="s">
        <v>18</v>
      </c>
      <c r="Z1" s="304"/>
      <c r="AA1" s="304"/>
      <c r="AB1" s="304"/>
      <c r="AC1" s="305"/>
      <c r="AD1" s="305"/>
      <c r="AE1" s="138"/>
      <c r="AF1" s="303" t="s">
        <v>18</v>
      </c>
      <c r="AG1" s="304"/>
      <c r="AH1" s="304"/>
      <c r="AI1" s="304"/>
      <c r="AJ1" s="305"/>
      <c r="AK1" s="305"/>
      <c r="AL1" s="138"/>
      <c r="AM1" s="303" t="s">
        <v>208</v>
      </c>
      <c r="AN1" s="306"/>
      <c r="AO1" s="306"/>
      <c r="AP1" s="306"/>
      <c r="AQ1" s="307"/>
      <c r="AR1" s="307"/>
      <c r="AS1" s="138"/>
      <c r="AT1" s="303" t="s">
        <v>61</v>
      </c>
      <c r="AU1" s="306"/>
      <c r="AV1" s="306"/>
      <c r="AW1" s="306"/>
      <c r="AX1" s="307"/>
      <c r="AY1" s="307"/>
      <c r="AZ1" s="138"/>
      <c r="BA1" s="303" t="s">
        <v>17</v>
      </c>
      <c r="BB1" s="306"/>
      <c r="BC1" s="306"/>
      <c r="BD1" s="306"/>
      <c r="BE1" s="307"/>
      <c r="BF1" s="307"/>
    </row>
    <row r="2" spans="1:58" s="309" customFormat="1" ht="15" thickBot="1" x14ac:dyDescent="0.2">
      <c r="A2" s="366" t="s">
        <v>68</v>
      </c>
      <c r="B2" s="367"/>
      <c r="C2" s="368" t="s">
        <v>84</v>
      </c>
      <c r="D2" s="368"/>
      <c r="E2" s="368"/>
      <c r="F2" s="368"/>
      <c r="G2" s="368"/>
      <c r="H2" s="370"/>
      <c r="I2" s="136"/>
      <c r="J2" s="32" t="str">
        <f>C2</f>
        <v>Goon Squad (USA)</v>
      </c>
      <c r="K2" s="32" t="s">
        <v>13</v>
      </c>
      <c r="L2" s="363" t="s">
        <v>80</v>
      </c>
      <c r="M2" s="364"/>
      <c r="N2" s="365"/>
      <c r="O2" s="32" t="s">
        <v>69</v>
      </c>
      <c r="P2" s="51">
        <v>3</v>
      </c>
      <c r="Q2" s="136"/>
      <c r="R2" s="32" t="s">
        <v>13</v>
      </c>
      <c r="S2" s="363" t="s">
        <v>81</v>
      </c>
      <c r="T2" s="364"/>
      <c r="U2" s="365"/>
      <c r="V2" s="32" t="s">
        <v>69</v>
      </c>
      <c r="W2" s="51">
        <v>11</v>
      </c>
      <c r="X2" s="136"/>
      <c r="Y2" s="32" t="s">
        <v>13</v>
      </c>
      <c r="Z2" s="363" t="s">
        <v>79</v>
      </c>
      <c r="AA2" s="364"/>
      <c r="AB2" s="365"/>
      <c r="AC2" s="32" t="s">
        <v>69</v>
      </c>
      <c r="AD2" s="51">
        <v>15</v>
      </c>
      <c r="AE2" s="136"/>
      <c r="AF2" s="32" t="s">
        <v>13</v>
      </c>
      <c r="AG2" s="363" t="s">
        <v>22</v>
      </c>
      <c r="AH2" s="364"/>
      <c r="AI2" s="365"/>
      <c r="AJ2" s="32" t="s">
        <v>69</v>
      </c>
      <c r="AK2" s="51">
        <v>20</v>
      </c>
      <c r="AL2" s="136"/>
      <c r="AM2" s="32" t="s">
        <v>13</v>
      </c>
      <c r="AN2" s="363" t="s">
        <v>62</v>
      </c>
      <c r="AO2" s="364"/>
      <c r="AP2" s="365"/>
      <c r="AQ2" s="32" t="s">
        <v>69</v>
      </c>
      <c r="AR2" s="51">
        <v>23</v>
      </c>
      <c r="AS2" s="136"/>
      <c r="AT2" s="32" t="s">
        <v>13</v>
      </c>
      <c r="AU2" s="363" t="s">
        <v>8</v>
      </c>
      <c r="AV2" s="364"/>
      <c r="AW2" s="365"/>
      <c r="AX2" s="32" t="s">
        <v>69</v>
      </c>
      <c r="AY2" s="51">
        <v>29</v>
      </c>
      <c r="AZ2" s="136"/>
      <c r="BA2" s="32" t="s">
        <v>13</v>
      </c>
      <c r="BB2" s="363" t="s">
        <v>80</v>
      </c>
      <c r="BC2" s="364"/>
      <c r="BD2" s="365"/>
      <c r="BE2" s="32" t="s">
        <v>69</v>
      </c>
      <c r="BF2" s="51">
        <v>34</v>
      </c>
    </row>
    <row r="3" spans="1:58" s="308" customFormat="1" ht="43" thickBot="1" x14ac:dyDescent="0.2">
      <c r="A3" s="16" t="s">
        <v>0</v>
      </c>
      <c r="B3" s="16" t="s">
        <v>60</v>
      </c>
      <c r="C3" s="16" t="s">
        <v>1</v>
      </c>
      <c r="D3" s="16" t="s">
        <v>4</v>
      </c>
      <c r="E3" s="16" t="s">
        <v>2</v>
      </c>
      <c r="F3" s="16" t="s">
        <v>3</v>
      </c>
      <c r="G3" s="14" t="s">
        <v>6</v>
      </c>
      <c r="H3" s="14" t="s">
        <v>5</v>
      </c>
      <c r="I3" s="137"/>
      <c r="J3" s="33" t="s">
        <v>0</v>
      </c>
      <c r="K3" s="34" t="s">
        <v>11</v>
      </c>
      <c r="L3" s="34" t="s">
        <v>10</v>
      </c>
      <c r="M3" s="34" t="s">
        <v>9</v>
      </c>
      <c r="N3" s="35" t="s">
        <v>15</v>
      </c>
      <c r="O3" s="36" t="s">
        <v>16</v>
      </c>
      <c r="P3" s="36" t="s">
        <v>12</v>
      </c>
      <c r="Q3" s="137"/>
      <c r="R3" s="34" t="s">
        <v>11</v>
      </c>
      <c r="S3" s="34" t="s">
        <v>10</v>
      </c>
      <c r="T3" s="34" t="s">
        <v>9</v>
      </c>
      <c r="U3" s="35" t="s">
        <v>15</v>
      </c>
      <c r="V3" s="36" t="s">
        <v>16</v>
      </c>
      <c r="W3" s="36" t="s">
        <v>12</v>
      </c>
      <c r="X3" s="137"/>
      <c r="Y3" s="34" t="s">
        <v>11</v>
      </c>
      <c r="Z3" s="34" t="s">
        <v>10</v>
      </c>
      <c r="AA3" s="34" t="s">
        <v>9</v>
      </c>
      <c r="AB3" s="35" t="s">
        <v>15</v>
      </c>
      <c r="AC3" s="36" t="s">
        <v>16</v>
      </c>
      <c r="AD3" s="36" t="s">
        <v>12</v>
      </c>
      <c r="AE3" s="137"/>
      <c r="AF3" s="34" t="s">
        <v>11</v>
      </c>
      <c r="AG3" s="34" t="s">
        <v>10</v>
      </c>
      <c r="AH3" s="34" t="s">
        <v>9</v>
      </c>
      <c r="AI3" s="35" t="s">
        <v>15</v>
      </c>
      <c r="AJ3" s="36" t="s">
        <v>16</v>
      </c>
      <c r="AK3" s="36" t="s">
        <v>12</v>
      </c>
      <c r="AL3" s="137"/>
      <c r="AM3" s="34" t="s">
        <v>11</v>
      </c>
      <c r="AN3" s="34" t="s">
        <v>10</v>
      </c>
      <c r="AO3" s="34" t="s">
        <v>9</v>
      </c>
      <c r="AP3" s="35" t="s">
        <v>15</v>
      </c>
      <c r="AQ3" s="36" t="s">
        <v>16</v>
      </c>
      <c r="AR3" s="36" t="s">
        <v>12</v>
      </c>
      <c r="AS3" s="137"/>
      <c r="AT3" s="34" t="s">
        <v>11</v>
      </c>
      <c r="AU3" s="34" t="s">
        <v>10</v>
      </c>
      <c r="AV3" s="34" t="s">
        <v>9</v>
      </c>
      <c r="AW3" s="35" t="s">
        <v>15</v>
      </c>
      <c r="AX3" s="36" t="s">
        <v>16</v>
      </c>
      <c r="AY3" s="36" t="s">
        <v>12</v>
      </c>
      <c r="AZ3" s="137"/>
      <c r="BA3" s="34" t="s">
        <v>11</v>
      </c>
      <c r="BB3" s="34" t="s">
        <v>10</v>
      </c>
      <c r="BC3" s="34" t="s">
        <v>9</v>
      </c>
      <c r="BD3" s="35" t="s">
        <v>15</v>
      </c>
      <c r="BE3" s="36" t="s">
        <v>16</v>
      </c>
      <c r="BF3" s="36" t="s">
        <v>12</v>
      </c>
    </row>
    <row r="4" spans="1:58" s="308" customFormat="1" ht="14" thickBot="1" x14ac:dyDescent="0.2">
      <c r="A4" s="27" t="s">
        <v>119</v>
      </c>
      <c r="B4" s="310">
        <v>1</v>
      </c>
      <c r="C4" s="18">
        <f>K4+R4+Y4+AF4+AM4+AT4+BA4</f>
        <v>138</v>
      </c>
      <c r="D4" s="18">
        <f t="shared" ref="D4:F9" si="0">L4+S4+Z4+AG4+AN4+AU4+BB4</f>
        <v>8</v>
      </c>
      <c r="E4" s="18">
        <f t="shared" si="0"/>
        <v>3</v>
      </c>
      <c r="F4" s="18">
        <f t="shared" si="0"/>
        <v>1</v>
      </c>
      <c r="G4" s="37">
        <f t="shared" ref="G4:G9" si="1">IF($C$11=0,0,C4/$C$11)</f>
        <v>0.22847682119205298</v>
      </c>
      <c r="H4" s="37">
        <f t="shared" ref="H4:H10" si="2">IF($D$11=0,0,D4/$D$11)</f>
        <v>0.12698412698412698</v>
      </c>
      <c r="I4" s="138">
        <f t="shared" ref="I4:I9" si="3">IF($B4="","",$B4)</f>
        <v>1</v>
      </c>
      <c r="J4" s="27" t="str">
        <f>IF(A4="","",A4)</f>
        <v>Andy Jenks</v>
      </c>
      <c r="K4" s="42">
        <v>20</v>
      </c>
      <c r="L4" s="311">
        <v>3</v>
      </c>
      <c r="M4" s="43"/>
      <c r="N4" s="43"/>
      <c r="O4" s="39">
        <f t="shared" ref="O4:O9" si="4">IF($K$11=0,0,K4/$K$11)</f>
        <v>0.21978021978021978</v>
      </c>
      <c r="P4" s="39">
        <f t="shared" ref="P4:P10" si="5">IF($L$11=0,0,L4/$L$11)</f>
        <v>0.33333333333333331</v>
      </c>
      <c r="Q4" s="138">
        <f t="shared" ref="Q4:Q9" si="6">IF($B4="","",$B4)</f>
        <v>1</v>
      </c>
      <c r="R4" s="42">
        <v>18</v>
      </c>
      <c r="S4" s="311">
        <v>3</v>
      </c>
      <c r="T4" s="43"/>
      <c r="U4" s="43"/>
      <c r="V4" s="39">
        <f t="shared" ref="V4:V9" si="7">IF($R$11=0,0,R4/$R$11)</f>
        <v>0.30508474576271188</v>
      </c>
      <c r="W4" s="39">
        <f t="shared" ref="W4:W10" si="8">IF($S$11=0,0,S4/$S$11)</f>
        <v>0.27272727272727271</v>
      </c>
      <c r="X4" s="138">
        <f t="shared" ref="X4:X9" si="9">IF($B4="","",$B4)</f>
        <v>1</v>
      </c>
      <c r="Y4" s="42">
        <v>20</v>
      </c>
      <c r="Z4" s="311">
        <v>2</v>
      </c>
      <c r="AA4" s="43">
        <v>1</v>
      </c>
      <c r="AB4" s="43"/>
      <c r="AC4" s="39">
        <f t="shared" ref="AC4:AC9" si="10">IF($Y$11=0,0,Y4/$Y$11)</f>
        <v>0.2247191011235955</v>
      </c>
      <c r="AD4" s="39">
        <f t="shared" ref="AD4:AD10" si="11">IF($Z$11=0,0,Z4/$Z$11)</f>
        <v>0.15384615384615385</v>
      </c>
      <c r="AE4" s="138">
        <f t="shared" ref="AE4:AE9" si="12">IF($B4="","",$B4)</f>
        <v>1</v>
      </c>
      <c r="AF4" s="42">
        <v>21</v>
      </c>
      <c r="AG4" s="311"/>
      <c r="AH4" s="43"/>
      <c r="AI4" s="43"/>
      <c r="AJ4" s="39">
        <f t="shared" ref="AJ4:AJ9" si="13">IF($AF$11=0,0,AF4/$AF$11)</f>
        <v>0.23333333333333334</v>
      </c>
      <c r="AK4" s="39">
        <f t="shared" ref="AK4:AK10" si="14">IF($AG$11=0,0,AG4/$AG$11)</f>
        <v>0</v>
      </c>
      <c r="AL4" s="138">
        <f t="shared" ref="AL4:AL9" si="15">IF($B4="","",$B4)</f>
        <v>1</v>
      </c>
      <c r="AM4" s="42">
        <v>19</v>
      </c>
      <c r="AN4" s="311"/>
      <c r="AO4" s="43"/>
      <c r="AP4" s="43"/>
      <c r="AQ4" s="39">
        <f t="shared" ref="AQ4:AQ9" si="16">IF($AM$11=0,0,AM4/$AM$11)</f>
        <v>0.2087912087912088</v>
      </c>
      <c r="AR4" s="39">
        <f t="shared" ref="AR4:AR10" si="17">IF($AN$11=0,0,AN4/$AN$11)</f>
        <v>0</v>
      </c>
      <c r="AS4" s="138">
        <f t="shared" ref="AS4:AS9" si="18">IF($B4="","",$B4)</f>
        <v>1</v>
      </c>
      <c r="AT4" s="42">
        <v>23</v>
      </c>
      <c r="AU4" s="311"/>
      <c r="AV4" s="43"/>
      <c r="AW4" s="43"/>
      <c r="AX4" s="39">
        <f t="shared" ref="AX4:AX9" si="19">IF($AM$11=0,0,AT4/$AM$11)</f>
        <v>0.25274725274725274</v>
      </c>
      <c r="AY4" s="39">
        <f t="shared" ref="AY4:AY10" si="20">IF($AN$11=0,0,AU4/$AN$11)</f>
        <v>0</v>
      </c>
      <c r="AZ4" s="138">
        <f t="shared" ref="AZ4:AZ9" si="21">IF($B4="","",$B4)</f>
        <v>1</v>
      </c>
      <c r="BA4" s="312">
        <v>17</v>
      </c>
      <c r="BB4" s="311"/>
      <c r="BC4" s="43">
        <v>2</v>
      </c>
      <c r="BD4" s="43">
        <v>1</v>
      </c>
      <c r="BE4" s="39">
        <f t="shared" ref="BE4:BE9" si="22">IF($BA$11=0,0,BA4/$BA$11)</f>
        <v>0.17894736842105263</v>
      </c>
      <c r="BF4" s="39">
        <f t="shared" ref="BF4:BF10" si="23">IF($BB$11=0,0,BB4/$BB$11)</f>
        <v>0</v>
      </c>
    </row>
    <row r="5" spans="1:58" s="308" customFormat="1" ht="14" thickBot="1" x14ac:dyDescent="0.2">
      <c r="A5" s="27" t="s">
        <v>120</v>
      </c>
      <c r="B5" s="310">
        <v>3</v>
      </c>
      <c r="C5" s="18">
        <f t="shared" ref="C5:C9" si="24">K5+R5+Y5+AF5+AM5+AT5+BA5</f>
        <v>239</v>
      </c>
      <c r="D5" s="18">
        <f t="shared" si="0"/>
        <v>26</v>
      </c>
      <c r="E5" s="18">
        <f t="shared" si="0"/>
        <v>2</v>
      </c>
      <c r="F5" s="18">
        <f t="shared" si="0"/>
        <v>1</v>
      </c>
      <c r="G5" s="37">
        <f t="shared" si="1"/>
        <v>0.39569536423841062</v>
      </c>
      <c r="H5" s="37">
        <f t="shared" si="2"/>
        <v>0.41269841269841268</v>
      </c>
      <c r="I5" s="138">
        <f t="shared" si="3"/>
        <v>3</v>
      </c>
      <c r="J5" s="27" t="str">
        <f t="shared" ref="J5:J9" si="25">IF(A5="","",A5)</f>
        <v>Cody Carmichael</v>
      </c>
      <c r="K5" s="42">
        <v>40</v>
      </c>
      <c r="L5" s="311">
        <v>3</v>
      </c>
      <c r="M5" s="43"/>
      <c r="N5" s="43"/>
      <c r="O5" s="39">
        <f t="shared" si="4"/>
        <v>0.43956043956043955</v>
      </c>
      <c r="P5" s="39">
        <f t="shared" si="5"/>
        <v>0.33333333333333331</v>
      </c>
      <c r="Q5" s="138">
        <f t="shared" si="6"/>
        <v>3</v>
      </c>
      <c r="R5" s="42">
        <v>20</v>
      </c>
      <c r="S5" s="311">
        <v>3</v>
      </c>
      <c r="T5" s="43"/>
      <c r="U5" s="43"/>
      <c r="V5" s="39">
        <f t="shared" si="7"/>
        <v>0.33898305084745761</v>
      </c>
      <c r="W5" s="39">
        <f t="shared" si="8"/>
        <v>0.27272727272727271</v>
      </c>
      <c r="X5" s="138">
        <f t="shared" si="9"/>
        <v>3</v>
      </c>
      <c r="Y5" s="42">
        <v>32</v>
      </c>
      <c r="Z5" s="311">
        <v>6</v>
      </c>
      <c r="AA5" s="43"/>
      <c r="AB5" s="43"/>
      <c r="AC5" s="39">
        <f t="shared" si="10"/>
        <v>0.3595505617977528</v>
      </c>
      <c r="AD5" s="39">
        <f t="shared" si="11"/>
        <v>0.46153846153846156</v>
      </c>
      <c r="AE5" s="138">
        <f t="shared" si="12"/>
        <v>3</v>
      </c>
      <c r="AF5" s="42">
        <v>36</v>
      </c>
      <c r="AG5" s="311">
        <v>4</v>
      </c>
      <c r="AH5" s="43"/>
      <c r="AI5" s="43"/>
      <c r="AJ5" s="39">
        <f t="shared" si="13"/>
        <v>0.4</v>
      </c>
      <c r="AK5" s="39">
        <f t="shared" si="14"/>
        <v>0.44444444444444442</v>
      </c>
      <c r="AL5" s="138">
        <f t="shared" si="15"/>
        <v>3</v>
      </c>
      <c r="AM5" s="42">
        <v>37</v>
      </c>
      <c r="AN5" s="311">
        <v>4</v>
      </c>
      <c r="AO5" s="43">
        <v>1</v>
      </c>
      <c r="AP5" s="43">
        <v>1</v>
      </c>
      <c r="AQ5" s="39">
        <f t="shared" si="16"/>
        <v>0.40659340659340659</v>
      </c>
      <c r="AR5" s="39">
        <f t="shared" si="17"/>
        <v>0.44444444444444442</v>
      </c>
      <c r="AS5" s="138">
        <f t="shared" si="18"/>
        <v>3</v>
      </c>
      <c r="AT5" s="42">
        <v>36</v>
      </c>
      <c r="AU5" s="311">
        <v>4</v>
      </c>
      <c r="AV5" s="43"/>
      <c r="AW5" s="43"/>
      <c r="AX5" s="39">
        <f t="shared" si="19"/>
        <v>0.39560439560439559</v>
      </c>
      <c r="AY5" s="39">
        <f t="shared" si="20"/>
        <v>0.44444444444444442</v>
      </c>
      <c r="AZ5" s="138">
        <f t="shared" si="21"/>
        <v>3</v>
      </c>
      <c r="BA5" s="312">
        <v>38</v>
      </c>
      <c r="BB5" s="311">
        <v>2</v>
      </c>
      <c r="BC5" s="43">
        <v>1</v>
      </c>
      <c r="BD5" s="43"/>
      <c r="BE5" s="39">
        <f t="shared" si="22"/>
        <v>0.4</v>
      </c>
      <c r="BF5" s="39">
        <f t="shared" si="23"/>
        <v>0.4</v>
      </c>
    </row>
    <row r="6" spans="1:58" s="308" customFormat="1" ht="14" thickBot="1" x14ac:dyDescent="0.2">
      <c r="A6" s="27" t="s">
        <v>121</v>
      </c>
      <c r="B6" s="310">
        <v>4</v>
      </c>
      <c r="C6" s="18">
        <f t="shared" si="24"/>
        <v>227</v>
      </c>
      <c r="D6" s="18">
        <f t="shared" si="0"/>
        <v>29</v>
      </c>
      <c r="E6" s="18">
        <f t="shared" si="0"/>
        <v>8</v>
      </c>
      <c r="F6" s="18">
        <f t="shared" si="0"/>
        <v>2</v>
      </c>
      <c r="G6" s="37">
        <f t="shared" si="1"/>
        <v>0.3758278145695364</v>
      </c>
      <c r="H6" s="37">
        <f t="shared" si="2"/>
        <v>0.46031746031746029</v>
      </c>
      <c r="I6" s="138">
        <f t="shared" si="3"/>
        <v>4</v>
      </c>
      <c r="J6" s="27" t="str">
        <f t="shared" si="25"/>
        <v>Calahan Young</v>
      </c>
      <c r="K6" s="42">
        <v>31</v>
      </c>
      <c r="L6" s="311">
        <v>3</v>
      </c>
      <c r="M6" s="43">
        <v>2</v>
      </c>
      <c r="N6" s="43">
        <v>1</v>
      </c>
      <c r="O6" s="39">
        <f t="shared" si="4"/>
        <v>0.34065934065934067</v>
      </c>
      <c r="P6" s="39">
        <f t="shared" si="5"/>
        <v>0.33333333333333331</v>
      </c>
      <c r="Q6" s="138">
        <f t="shared" si="6"/>
        <v>4</v>
      </c>
      <c r="R6" s="42">
        <v>21</v>
      </c>
      <c r="S6" s="311">
        <v>5</v>
      </c>
      <c r="T6" s="43">
        <v>3</v>
      </c>
      <c r="U6" s="43"/>
      <c r="V6" s="39">
        <f t="shared" si="7"/>
        <v>0.3559322033898305</v>
      </c>
      <c r="W6" s="39">
        <f t="shared" si="8"/>
        <v>0.45454545454545453</v>
      </c>
      <c r="X6" s="138">
        <f t="shared" si="9"/>
        <v>4</v>
      </c>
      <c r="Y6" s="42">
        <v>37</v>
      </c>
      <c r="Z6" s="311">
        <v>5</v>
      </c>
      <c r="AA6" s="43">
        <v>1</v>
      </c>
      <c r="AB6" s="43"/>
      <c r="AC6" s="39">
        <f t="shared" si="10"/>
        <v>0.4157303370786517</v>
      </c>
      <c r="AD6" s="39">
        <f t="shared" si="11"/>
        <v>0.38461538461538464</v>
      </c>
      <c r="AE6" s="138">
        <f t="shared" si="12"/>
        <v>4</v>
      </c>
      <c r="AF6" s="42">
        <v>33</v>
      </c>
      <c r="AG6" s="311">
        <v>5</v>
      </c>
      <c r="AH6" s="43">
        <v>2</v>
      </c>
      <c r="AI6" s="43">
        <v>1</v>
      </c>
      <c r="AJ6" s="39">
        <f t="shared" si="13"/>
        <v>0.36666666666666664</v>
      </c>
      <c r="AK6" s="39">
        <f t="shared" si="14"/>
        <v>0.55555555555555558</v>
      </c>
      <c r="AL6" s="138">
        <f t="shared" si="15"/>
        <v>4</v>
      </c>
      <c r="AM6" s="42">
        <v>35</v>
      </c>
      <c r="AN6" s="311">
        <v>5</v>
      </c>
      <c r="AO6" s="43"/>
      <c r="AP6" s="43"/>
      <c r="AQ6" s="39">
        <f t="shared" si="16"/>
        <v>0.38461538461538464</v>
      </c>
      <c r="AR6" s="39">
        <f t="shared" si="17"/>
        <v>0.55555555555555558</v>
      </c>
      <c r="AS6" s="138">
        <f t="shared" si="18"/>
        <v>4</v>
      </c>
      <c r="AT6" s="42">
        <v>30</v>
      </c>
      <c r="AU6" s="311">
        <v>3</v>
      </c>
      <c r="AV6" s="43"/>
      <c r="AW6" s="43"/>
      <c r="AX6" s="39">
        <f t="shared" si="19"/>
        <v>0.32967032967032966</v>
      </c>
      <c r="AY6" s="39">
        <f t="shared" si="20"/>
        <v>0.33333333333333331</v>
      </c>
      <c r="AZ6" s="138">
        <f t="shared" si="21"/>
        <v>4</v>
      </c>
      <c r="BA6" s="312">
        <v>40</v>
      </c>
      <c r="BB6" s="311">
        <v>3</v>
      </c>
      <c r="BC6" s="43"/>
      <c r="BD6" s="43"/>
      <c r="BE6" s="39">
        <f t="shared" si="22"/>
        <v>0.42105263157894735</v>
      </c>
      <c r="BF6" s="39">
        <f t="shared" si="23"/>
        <v>0.6</v>
      </c>
    </row>
    <row r="7" spans="1:58" s="308" customFormat="1" ht="14" thickBot="1" x14ac:dyDescent="0.2">
      <c r="A7" s="27"/>
      <c r="B7" s="313"/>
      <c r="C7" s="18">
        <f t="shared" si="24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37">
        <f t="shared" si="1"/>
        <v>0</v>
      </c>
      <c r="H7" s="37">
        <f t="shared" si="2"/>
        <v>0</v>
      </c>
      <c r="I7" s="138" t="str">
        <f t="shared" si="3"/>
        <v/>
      </c>
      <c r="J7" s="27" t="str">
        <f t="shared" si="25"/>
        <v/>
      </c>
      <c r="K7" s="42"/>
      <c r="L7" s="311"/>
      <c r="M7" s="43"/>
      <c r="N7" s="43"/>
      <c r="O7" s="39">
        <f t="shared" si="4"/>
        <v>0</v>
      </c>
      <c r="P7" s="39">
        <f t="shared" si="5"/>
        <v>0</v>
      </c>
      <c r="Q7" s="138" t="str">
        <f t="shared" si="6"/>
        <v/>
      </c>
      <c r="R7" s="42"/>
      <c r="S7" s="311"/>
      <c r="T7" s="43"/>
      <c r="U7" s="43"/>
      <c r="V7" s="39">
        <f t="shared" si="7"/>
        <v>0</v>
      </c>
      <c r="W7" s="39">
        <f t="shared" si="8"/>
        <v>0</v>
      </c>
      <c r="X7" s="138" t="str">
        <f t="shared" si="9"/>
        <v/>
      </c>
      <c r="Y7" s="42"/>
      <c r="Z7" s="311"/>
      <c r="AA7" s="43"/>
      <c r="AB7" s="43"/>
      <c r="AC7" s="39">
        <f t="shared" si="10"/>
        <v>0</v>
      </c>
      <c r="AD7" s="39">
        <f t="shared" si="11"/>
        <v>0</v>
      </c>
      <c r="AE7" s="138" t="str">
        <f t="shared" si="12"/>
        <v/>
      </c>
      <c r="AF7" s="42"/>
      <c r="AG7" s="311"/>
      <c r="AH7" s="43"/>
      <c r="AI7" s="43"/>
      <c r="AJ7" s="39">
        <f t="shared" si="13"/>
        <v>0</v>
      </c>
      <c r="AK7" s="39">
        <f t="shared" si="14"/>
        <v>0</v>
      </c>
      <c r="AL7" s="138" t="str">
        <f t="shared" si="15"/>
        <v/>
      </c>
      <c r="AM7" s="42"/>
      <c r="AN7" s="311"/>
      <c r="AO7" s="43"/>
      <c r="AP7" s="43"/>
      <c r="AQ7" s="39">
        <f t="shared" si="16"/>
        <v>0</v>
      </c>
      <c r="AR7" s="39">
        <f t="shared" si="17"/>
        <v>0</v>
      </c>
      <c r="AS7" s="138" t="str">
        <f t="shared" si="18"/>
        <v/>
      </c>
      <c r="AT7" s="42"/>
      <c r="AU7" s="311"/>
      <c r="AV7" s="43"/>
      <c r="AW7" s="43"/>
      <c r="AX7" s="39">
        <f t="shared" si="19"/>
        <v>0</v>
      </c>
      <c r="AY7" s="39">
        <f t="shared" si="20"/>
        <v>0</v>
      </c>
      <c r="AZ7" s="138" t="str">
        <f t="shared" si="21"/>
        <v/>
      </c>
      <c r="BA7" s="312"/>
      <c r="BB7" s="311"/>
      <c r="BC7" s="43"/>
      <c r="BD7" s="43"/>
      <c r="BE7" s="39">
        <f t="shared" si="22"/>
        <v>0</v>
      </c>
      <c r="BF7" s="39">
        <f t="shared" si="23"/>
        <v>0</v>
      </c>
    </row>
    <row r="8" spans="1:58" s="308" customFormat="1" ht="14" thickBot="1" x14ac:dyDescent="0.2">
      <c r="A8" s="27"/>
      <c r="B8" s="310"/>
      <c r="C8" s="18">
        <f t="shared" si="24"/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37">
        <f t="shared" si="1"/>
        <v>0</v>
      </c>
      <c r="H8" s="37">
        <f t="shared" si="2"/>
        <v>0</v>
      </c>
      <c r="I8" s="138" t="str">
        <f t="shared" si="3"/>
        <v/>
      </c>
      <c r="J8" s="27" t="str">
        <f t="shared" si="25"/>
        <v/>
      </c>
      <c r="K8" s="312"/>
      <c r="L8" s="311"/>
      <c r="M8" s="43"/>
      <c r="N8" s="43"/>
      <c r="O8" s="39">
        <f t="shared" si="4"/>
        <v>0</v>
      </c>
      <c r="P8" s="39">
        <f t="shared" si="5"/>
        <v>0</v>
      </c>
      <c r="Q8" s="138" t="str">
        <f t="shared" si="6"/>
        <v/>
      </c>
      <c r="R8" s="312"/>
      <c r="S8" s="311"/>
      <c r="T8" s="43"/>
      <c r="U8" s="43"/>
      <c r="V8" s="39">
        <f t="shared" si="7"/>
        <v>0</v>
      </c>
      <c r="W8" s="39">
        <f t="shared" si="8"/>
        <v>0</v>
      </c>
      <c r="X8" s="138" t="str">
        <f t="shared" si="9"/>
        <v/>
      </c>
      <c r="Y8" s="312"/>
      <c r="Z8" s="311"/>
      <c r="AA8" s="43"/>
      <c r="AB8" s="43"/>
      <c r="AC8" s="39">
        <f t="shared" si="10"/>
        <v>0</v>
      </c>
      <c r="AD8" s="39">
        <f t="shared" si="11"/>
        <v>0</v>
      </c>
      <c r="AE8" s="138" t="str">
        <f t="shared" si="12"/>
        <v/>
      </c>
      <c r="AF8" s="312"/>
      <c r="AG8" s="311"/>
      <c r="AH8" s="43"/>
      <c r="AI8" s="43"/>
      <c r="AJ8" s="39">
        <f t="shared" si="13"/>
        <v>0</v>
      </c>
      <c r="AK8" s="39">
        <f t="shared" si="14"/>
        <v>0</v>
      </c>
      <c r="AL8" s="138" t="str">
        <f t="shared" si="15"/>
        <v/>
      </c>
      <c r="AM8" s="312"/>
      <c r="AN8" s="311"/>
      <c r="AO8" s="43"/>
      <c r="AP8" s="43"/>
      <c r="AQ8" s="39">
        <f t="shared" si="16"/>
        <v>0</v>
      </c>
      <c r="AR8" s="39">
        <f t="shared" si="17"/>
        <v>0</v>
      </c>
      <c r="AS8" s="138" t="str">
        <f t="shared" si="18"/>
        <v/>
      </c>
      <c r="AT8" s="312"/>
      <c r="AU8" s="311"/>
      <c r="AV8" s="43"/>
      <c r="AW8" s="43"/>
      <c r="AX8" s="39">
        <f t="shared" si="19"/>
        <v>0</v>
      </c>
      <c r="AY8" s="39">
        <f t="shared" si="20"/>
        <v>0</v>
      </c>
      <c r="AZ8" s="138" t="str">
        <f t="shared" si="21"/>
        <v/>
      </c>
      <c r="BA8" s="312"/>
      <c r="BB8" s="311"/>
      <c r="BC8" s="43"/>
      <c r="BD8" s="43"/>
      <c r="BE8" s="39">
        <f t="shared" si="22"/>
        <v>0</v>
      </c>
      <c r="BF8" s="39">
        <f t="shared" si="23"/>
        <v>0</v>
      </c>
    </row>
    <row r="9" spans="1:58" s="308" customFormat="1" ht="14" thickBot="1" x14ac:dyDescent="0.2">
      <c r="A9" s="27"/>
      <c r="B9" s="310"/>
      <c r="C9" s="18">
        <f t="shared" si="24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37">
        <f t="shared" si="1"/>
        <v>0</v>
      </c>
      <c r="H9" s="37">
        <f t="shared" si="2"/>
        <v>0</v>
      </c>
      <c r="I9" s="138" t="str">
        <f t="shared" si="3"/>
        <v/>
      </c>
      <c r="J9" s="27" t="str">
        <f t="shared" si="25"/>
        <v/>
      </c>
      <c r="K9" s="312"/>
      <c r="L9" s="311"/>
      <c r="M9" s="43"/>
      <c r="N9" s="43"/>
      <c r="O9" s="39">
        <f t="shared" si="4"/>
        <v>0</v>
      </c>
      <c r="P9" s="39">
        <f t="shared" si="5"/>
        <v>0</v>
      </c>
      <c r="Q9" s="138" t="str">
        <f t="shared" si="6"/>
        <v/>
      </c>
      <c r="R9" s="312"/>
      <c r="S9" s="311"/>
      <c r="T9" s="43"/>
      <c r="U9" s="43"/>
      <c r="V9" s="39">
        <f t="shared" si="7"/>
        <v>0</v>
      </c>
      <c r="W9" s="39">
        <f t="shared" si="8"/>
        <v>0</v>
      </c>
      <c r="X9" s="138" t="str">
        <f t="shared" si="9"/>
        <v/>
      </c>
      <c r="Y9" s="312"/>
      <c r="Z9" s="311"/>
      <c r="AA9" s="43"/>
      <c r="AB9" s="43"/>
      <c r="AC9" s="39">
        <f t="shared" si="10"/>
        <v>0</v>
      </c>
      <c r="AD9" s="39">
        <f t="shared" si="11"/>
        <v>0</v>
      </c>
      <c r="AE9" s="138" t="str">
        <f t="shared" si="12"/>
        <v/>
      </c>
      <c r="AF9" s="312"/>
      <c r="AG9" s="311"/>
      <c r="AH9" s="43"/>
      <c r="AI9" s="43"/>
      <c r="AJ9" s="39">
        <f t="shared" si="13"/>
        <v>0</v>
      </c>
      <c r="AK9" s="39">
        <f t="shared" si="14"/>
        <v>0</v>
      </c>
      <c r="AL9" s="138" t="str">
        <f t="shared" si="15"/>
        <v/>
      </c>
      <c r="AM9" s="312"/>
      <c r="AN9" s="311"/>
      <c r="AO9" s="43"/>
      <c r="AP9" s="43"/>
      <c r="AQ9" s="39">
        <f t="shared" si="16"/>
        <v>0</v>
      </c>
      <c r="AR9" s="39">
        <f t="shared" si="17"/>
        <v>0</v>
      </c>
      <c r="AS9" s="138" t="str">
        <f t="shared" si="18"/>
        <v/>
      </c>
      <c r="AT9" s="312"/>
      <c r="AU9" s="311"/>
      <c r="AV9" s="43"/>
      <c r="AW9" s="43"/>
      <c r="AX9" s="39">
        <f t="shared" si="19"/>
        <v>0</v>
      </c>
      <c r="AY9" s="39">
        <f t="shared" si="20"/>
        <v>0</v>
      </c>
      <c r="AZ9" s="138" t="str">
        <f t="shared" si="21"/>
        <v/>
      </c>
      <c r="BA9" s="312"/>
      <c r="BB9" s="311"/>
      <c r="BC9" s="43"/>
      <c r="BD9" s="43"/>
      <c r="BE9" s="39">
        <f t="shared" si="22"/>
        <v>0</v>
      </c>
      <c r="BF9" s="39">
        <f t="shared" si="23"/>
        <v>0</v>
      </c>
    </row>
    <row r="10" spans="1:58" s="308" customFormat="1" ht="14" thickBot="1" x14ac:dyDescent="0.2">
      <c r="A10" s="40" t="s">
        <v>19</v>
      </c>
      <c r="B10" s="139"/>
      <c r="C10" s="18"/>
      <c r="D10" s="40">
        <f>L10+S10+Z10+AG10+AN10+BB10</f>
        <v>0</v>
      </c>
      <c r="E10" s="18"/>
      <c r="F10" s="18"/>
      <c r="G10" s="17"/>
      <c r="H10" s="37">
        <f t="shared" si="2"/>
        <v>0</v>
      </c>
      <c r="I10" s="137"/>
      <c r="J10" s="41" t="s">
        <v>19</v>
      </c>
      <c r="K10" s="42"/>
      <c r="L10" s="314"/>
      <c r="M10" s="43"/>
      <c r="N10" s="43"/>
      <c r="O10" s="39"/>
      <c r="P10" s="39">
        <f t="shared" si="5"/>
        <v>0</v>
      </c>
      <c r="Q10" s="137"/>
      <c r="R10" s="42"/>
      <c r="S10" s="314"/>
      <c r="T10" s="43"/>
      <c r="U10" s="43"/>
      <c r="V10" s="39"/>
      <c r="W10" s="39">
        <f t="shared" si="8"/>
        <v>0</v>
      </c>
      <c r="X10" s="137"/>
      <c r="Y10" s="42"/>
      <c r="Z10" s="314"/>
      <c r="AA10" s="43"/>
      <c r="AB10" s="43"/>
      <c r="AC10" s="39"/>
      <c r="AD10" s="39">
        <f t="shared" si="11"/>
        <v>0</v>
      </c>
      <c r="AE10" s="137"/>
      <c r="AF10" s="42"/>
      <c r="AG10" s="314"/>
      <c r="AH10" s="43"/>
      <c r="AI10" s="43"/>
      <c r="AJ10" s="39"/>
      <c r="AK10" s="39">
        <f t="shared" si="14"/>
        <v>0</v>
      </c>
      <c r="AL10" s="137"/>
      <c r="AM10" s="42"/>
      <c r="AN10" s="314"/>
      <c r="AO10" s="43"/>
      <c r="AP10" s="43"/>
      <c r="AQ10" s="39"/>
      <c r="AR10" s="39">
        <f t="shared" si="17"/>
        <v>0</v>
      </c>
      <c r="AS10" s="137"/>
      <c r="AT10" s="42"/>
      <c r="AU10" s="314"/>
      <c r="AV10" s="43"/>
      <c r="AW10" s="43"/>
      <c r="AX10" s="39"/>
      <c r="AY10" s="39">
        <f t="shared" si="20"/>
        <v>0</v>
      </c>
      <c r="AZ10" s="137"/>
      <c r="BA10" s="42"/>
      <c r="BB10" s="314"/>
      <c r="BC10" s="43"/>
      <c r="BD10" s="43"/>
      <c r="BE10" s="43"/>
      <c r="BF10" s="39">
        <f t="shared" si="23"/>
        <v>0</v>
      </c>
    </row>
    <row r="11" spans="1:58" s="308" customFormat="1" ht="14" thickBot="1" x14ac:dyDescent="0.2">
      <c r="A11" s="18"/>
      <c r="B11" s="140"/>
      <c r="C11" s="19">
        <f t="shared" ref="C11:H11" si="26">SUM(C4:C9)</f>
        <v>604</v>
      </c>
      <c r="D11" s="20">
        <f>SUM(D4:D10)</f>
        <v>63</v>
      </c>
      <c r="E11" s="21">
        <f t="shared" si="26"/>
        <v>13</v>
      </c>
      <c r="F11" s="22">
        <f t="shared" si="26"/>
        <v>4</v>
      </c>
      <c r="G11" s="23">
        <f t="shared" si="26"/>
        <v>1</v>
      </c>
      <c r="H11" s="24">
        <f t="shared" si="26"/>
        <v>1</v>
      </c>
      <c r="I11" s="137"/>
      <c r="J11" s="43"/>
      <c r="K11" s="19">
        <f>SUM(K4:K9)</f>
        <v>91</v>
      </c>
      <c r="L11" s="20">
        <f>SUM(L4:L10)</f>
        <v>9</v>
      </c>
      <c r="M11" s="21">
        <f>SUM(M4:M9)</f>
        <v>2</v>
      </c>
      <c r="N11" s="22">
        <f>SUM(N4:N9)</f>
        <v>1</v>
      </c>
      <c r="O11" s="25">
        <f>SUM(O4:O9)</f>
        <v>1</v>
      </c>
      <c r="P11" s="26">
        <f>SUM(P4:P10)</f>
        <v>1</v>
      </c>
      <c r="Q11" s="137"/>
      <c r="R11" s="19">
        <f>SUM(R4:R9)</f>
        <v>59</v>
      </c>
      <c r="S11" s="20">
        <f>SUM(S4:S10)</f>
        <v>11</v>
      </c>
      <c r="T11" s="21">
        <f>SUM(T4:T9)</f>
        <v>3</v>
      </c>
      <c r="U11" s="22">
        <f>SUM(U4:U9)</f>
        <v>0</v>
      </c>
      <c r="V11" s="25">
        <f>SUM(V4:V9)</f>
        <v>1</v>
      </c>
      <c r="W11" s="26">
        <f>SUM(W4:W10)</f>
        <v>1</v>
      </c>
      <c r="X11" s="137"/>
      <c r="Y11" s="19">
        <f>SUM(Y4:Y9)</f>
        <v>89</v>
      </c>
      <c r="Z11" s="20">
        <f>SUM(Z4:Z10)</f>
        <v>13</v>
      </c>
      <c r="AA11" s="21">
        <f>SUM(AA4:AA9)</f>
        <v>2</v>
      </c>
      <c r="AB11" s="22">
        <f>SUM(AB4:AB9)</f>
        <v>0</v>
      </c>
      <c r="AC11" s="25">
        <f>SUM(AC4:AC9)</f>
        <v>1</v>
      </c>
      <c r="AD11" s="26">
        <f>SUM(AD4:AD10)</f>
        <v>1</v>
      </c>
      <c r="AE11" s="137"/>
      <c r="AF11" s="19">
        <f>SUM(AF4:AF9)</f>
        <v>90</v>
      </c>
      <c r="AG11" s="20">
        <f>SUM(AG4:AG10)</f>
        <v>9</v>
      </c>
      <c r="AH11" s="21">
        <f>SUM(AH4:AH9)</f>
        <v>2</v>
      </c>
      <c r="AI11" s="22">
        <f>SUM(AI4:AI9)</f>
        <v>1</v>
      </c>
      <c r="AJ11" s="25">
        <f>SUM(AJ4:AJ9)</f>
        <v>1</v>
      </c>
      <c r="AK11" s="26">
        <f>SUM(AK4:AK10)</f>
        <v>1</v>
      </c>
      <c r="AL11" s="137"/>
      <c r="AM11" s="19">
        <f>SUM(AM4:AM9)</f>
        <v>91</v>
      </c>
      <c r="AN11" s="20">
        <f>SUM(AN4:AN10)</f>
        <v>9</v>
      </c>
      <c r="AO11" s="21">
        <f>SUM(AO4:AO9)</f>
        <v>1</v>
      </c>
      <c r="AP11" s="22">
        <f>SUM(AP4:AP9)</f>
        <v>1</v>
      </c>
      <c r="AQ11" s="25">
        <f>SUM(AQ4:AQ9)</f>
        <v>1</v>
      </c>
      <c r="AR11" s="26">
        <f>SUM(AR4:AR10)</f>
        <v>1</v>
      </c>
      <c r="AS11" s="137"/>
      <c r="AT11" s="19">
        <f>SUM(AT4:AT9)</f>
        <v>89</v>
      </c>
      <c r="AU11" s="20">
        <f>SUM(AU4:AU10)</f>
        <v>7</v>
      </c>
      <c r="AV11" s="21">
        <f>SUM(AV4:AV9)</f>
        <v>0</v>
      </c>
      <c r="AW11" s="22">
        <f>SUM(AW4:AW9)</f>
        <v>0</v>
      </c>
      <c r="AX11" s="25">
        <f>SUM(AX4:AX9)</f>
        <v>0.97802197802197788</v>
      </c>
      <c r="AY11" s="26">
        <f>SUM(AY4:AY10)</f>
        <v>0.77777777777777768</v>
      </c>
      <c r="AZ11" s="137"/>
      <c r="BA11" s="19">
        <f>SUM(BA4:BA9)</f>
        <v>95</v>
      </c>
      <c r="BB11" s="20">
        <f>SUM(BB4:BB10)</f>
        <v>5</v>
      </c>
      <c r="BC11" s="21">
        <f>SUM(BC4:BC9)</f>
        <v>3</v>
      </c>
      <c r="BD11" s="22">
        <f>SUM(BD4:BD9)</f>
        <v>1</v>
      </c>
      <c r="BE11" s="25">
        <f>SUM(BE4:BE9)</f>
        <v>1</v>
      </c>
      <c r="BF11" s="26">
        <f>SUM(BF4:BF10)</f>
        <v>1</v>
      </c>
    </row>
    <row r="12" spans="1:58" s="308" customFormat="1" ht="15" thickBot="1" x14ac:dyDescent="0.2">
      <c r="A12" s="366" t="s">
        <v>68</v>
      </c>
      <c r="B12" s="367"/>
      <c r="C12" s="368" t="s">
        <v>116</v>
      </c>
      <c r="D12" s="367"/>
      <c r="E12" s="367"/>
      <c r="F12" s="367"/>
      <c r="G12" s="367"/>
      <c r="H12" s="369"/>
      <c r="I12" s="137"/>
      <c r="J12" s="32" t="str">
        <f>C12</f>
        <v>Crown (California)</v>
      </c>
      <c r="K12" s="32" t="s">
        <v>13</v>
      </c>
      <c r="L12" s="360" t="s">
        <v>82</v>
      </c>
      <c r="M12" s="361"/>
      <c r="N12" s="362"/>
      <c r="O12" s="32" t="s">
        <v>69</v>
      </c>
      <c r="P12" s="51">
        <v>3</v>
      </c>
      <c r="Q12" s="137"/>
      <c r="R12" s="32" t="s">
        <v>13</v>
      </c>
      <c r="S12" s="360" t="s">
        <v>79</v>
      </c>
      <c r="T12" s="361"/>
      <c r="U12" s="362"/>
      <c r="V12" s="32" t="s">
        <v>69</v>
      </c>
      <c r="W12" s="51">
        <v>8</v>
      </c>
      <c r="X12" s="137"/>
      <c r="Y12" s="32" t="s">
        <v>13</v>
      </c>
      <c r="Z12" s="360" t="s">
        <v>22</v>
      </c>
      <c r="AA12" s="361"/>
      <c r="AB12" s="362"/>
      <c r="AC12" s="32" t="s">
        <v>69</v>
      </c>
      <c r="AD12" s="51">
        <v>14</v>
      </c>
      <c r="AE12" s="137"/>
      <c r="AF12" s="32" t="s">
        <v>13</v>
      </c>
      <c r="AG12" s="360" t="s">
        <v>81</v>
      </c>
      <c r="AH12" s="361"/>
      <c r="AI12" s="362"/>
      <c r="AJ12" s="32" t="s">
        <v>69</v>
      </c>
      <c r="AK12" s="51">
        <v>16</v>
      </c>
      <c r="AL12" s="137"/>
      <c r="AM12" s="32" t="s">
        <v>13</v>
      </c>
      <c r="AN12" s="360" t="s">
        <v>210</v>
      </c>
      <c r="AO12" s="361"/>
      <c r="AP12" s="362"/>
      <c r="AQ12" s="32" t="s">
        <v>69</v>
      </c>
      <c r="AR12" s="51">
        <v>25</v>
      </c>
      <c r="AS12" s="137"/>
      <c r="AT12" s="32" t="s">
        <v>13</v>
      </c>
      <c r="AU12" s="360" t="s">
        <v>83</v>
      </c>
      <c r="AV12" s="361"/>
      <c r="AW12" s="362"/>
      <c r="AX12" s="32" t="s">
        <v>69</v>
      </c>
      <c r="AY12" s="51">
        <v>30</v>
      </c>
      <c r="AZ12" s="137"/>
      <c r="BA12" s="32" t="s">
        <v>13</v>
      </c>
      <c r="BB12" s="360" t="s">
        <v>82</v>
      </c>
      <c r="BC12" s="361"/>
      <c r="BD12" s="362"/>
      <c r="BE12" s="32" t="s">
        <v>69</v>
      </c>
      <c r="BF12" s="51">
        <v>34</v>
      </c>
    </row>
    <row r="13" spans="1:58" s="308" customFormat="1" ht="43" thickBot="1" x14ac:dyDescent="0.2">
      <c r="A13" s="16" t="s">
        <v>0</v>
      </c>
      <c r="B13" s="16" t="s">
        <v>60</v>
      </c>
      <c r="C13" s="16" t="s">
        <v>1</v>
      </c>
      <c r="D13" s="16" t="s">
        <v>4</v>
      </c>
      <c r="E13" s="16" t="s">
        <v>2</v>
      </c>
      <c r="F13" s="16" t="s">
        <v>3</v>
      </c>
      <c r="G13" s="14" t="s">
        <v>6</v>
      </c>
      <c r="H13" s="14" t="s">
        <v>5</v>
      </c>
      <c r="I13" s="137"/>
      <c r="J13" s="33" t="s">
        <v>0</v>
      </c>
      <c r="K13" s="34" t="s">
        <v>11</v>
      </c>
      <c r="L13" s="34" t="s">
        <v>10</v>
      </c>
      <c r="M13" s="34" t="s">
        <v>9</v>
      </c>
      <c r="N13" s="35" t="s">
        <v>15</v>
      </c>
      <c r="O13" s="36" t="s">
        <v>16</v>
      </c>
      <c r="P13" s="36" t="s">
        <v>12</v>
      </c>
      <c r="Q13" s="137"/>
      <c r="R13" s="34" t="s">
        <v>11</v>
      </c>
      <c r="S13" s="34" t="s">
        <v>10</v>
      </c>
      <c r="T13" s="34" t="s">
        <v>9</v>
      </c>
      <c r="U13" s="35" t="s">
        <v>15</v>
      </c>
      <c r="V13" s="36" t="s">
        <v>16</v>
      </c>
      <c r="W13" s="36" t="s">
        <v>12</v>
      </c>
      <c r="X13" s="137"/>
      <c r="Y13" s="34" t="s">
        <v>11</v>
      </c>
      <c r="Z13" s="34" t="s">
        <v>10</v>
      </c>
      <c r="AA13" s="34" t="s">
        <v>9</v>
      </c>
      <c r="AB13" s="35" t="s">
        <v>15</v>
      </c>
      <c r="AC13" s="36" t="s">
        <v>16</v>
      </c>
      <c r="AD13" s="36" t="s">
        <v>12</v>
      </c>
      <c r="AE13" s="137"/>
      <c r="AF13" s="34" t="s">
        <v>11</v>
      </c>
      <c r="AG13" s="34" t="s">
        <v>10</v>
      </c>
      <c r="AH13" s="34" t="s">
        <v>9</v>
      </c>
      <c r="AI13" s="35" t="s">
        <v>15</v>
      </c>
      <c r="AJ13" s="36" t="s">
        <v>16</v>
      </c>
      <c r="AK13" s="36" t="s">
        <v>12</v>
      </c>
      <c r="AL13" s="137"/>
      <c r="AM13" s="34" t="s">
        <v>11</v>
      </c>
      <c r="AN13" s="34" t="s">
        <v>10</v>
      </c>
      <c r="AO13" s="34" t="s">
        <v>9</v>
      </c>
      <c r="AP13" s="35" t="s">
        <v>15</v>
      </c>
      <c r="AQ13" s="36" t="s">
        <v>16</v>
      </c>
      <c r="AR13" s="36" t="s">
        <v>12</v>
      </c>
      <c r="AS13" s="137"/>
      <c r="AT13" s="34" t="s">
        <v>11</v>
      </c>
      <c r="AU13" s="34" t="s">
        <v>10</v>
      </c>
      <c r="AV13" s="34" t="s">
        <v>9</v>
      </c>
      <c r="AW13" s="35" t="s">
        <v>15</v>
      </c>
      <c r="AX13" s="36" t="s">
        <v>16</v>
      </c>
      <c r="AY13" s="36" t="s">
        <v>12</v>
      </c>
      <c r="AZ13" s="137"/>
      <c r="BA13" s="34" t="s">
        <v>11</v>
      </c>
      <c r="BB13" s="34" t="s">
        <v>10</v>
      </c>
      <c r="BC13" s="34" t="s">
        <v>9</v>
      </c>
      <c r="BD13" s="35" t="s">
        <v>15</v>
      </c>
      <c r="BE13" s="36" t="s">
        <v>16</v>
      </c>
      <c r="BF13" s="36" t="s">
        <v>12</v>
      </c>
    </row>
    <row r="14" spans="1:58" s="308" customFormat="1" ht="14" thickBot="1" x14ac:dyDescent="0.2">
      <c r="A14" s="27" t="s">
        <v>122</v>
      </c>
      <c r="B14" s="310">
        <v>2</v>
      </c>
      <c r="C14" s="18">
        <f>K14+R14+Y14+AF14+AM14+AT14+BA14</f>
        <v>134</v>
      </c>
      <c r="D14" s="18">
        <f t="shared" ref="D14:D19" si="27">L14+S14+Z14+AG14+AN14+AU14+BB14</f>
        <v>14</v>
      </c>
      <c r="E14" s="18">
        <f t="shared" ref="E14:E19" si="28">M14+T14+AA14+AH14+AO14+AV14+BC14</f>
        <v>2</v>
      </c>
      <c r="F14" s="18">
        <f t="shared" ref="F14:F19" si="29">N14+U14+AB14+AI14+AP14+AW14+BD14</f>
        <v>1</v>
      </c>
      <c r="G14" s="37">
        <f t="shared" ref="G14:G19" si="30">IF($C$21=0,0,C14/$C$21)</f>
        <v>0.2071097372488408</v>
      </c>
      <c r="H14" s="37">
        <f t="shared" ref="H14:H20" si="31">IF($D$21=0,0,D14/$D$21)</f>
        <v>0.17073170731707318</v>
      </c>
      <c r="I14" s="138">
        <f t="shared" ref="I14:I19" si="32">IF($B14="","",$B14)</f>
        <v>2</v>
      </c>
      <c r="J14" s="27" t="str">
        <f>IF(A14="","",A14)</f>
        <v>Matt Simpson</v>
      </c>
      <c r="K14" s="42"/>
      <c r="L14" s="311"/>
      <c r="M14" s="43"/>
      <c r="N14" s="43"/>
      <c r="O14" s="39">
        <f t="shared" ref="O14:O19" si="33">IF($K$21=0,0,K14/$K$21)</f>
        <v>0</v>
      </c>
      <c r="P14" s="39">
        <f t="shared" ref="P14:P20" si="34">IF($L$21=0,0,L14/$L$21)</f>
        <v>0</v>
      </c>
      <c r="Q14" s="138">
        <f t="shared" ref="Q14:Q19" si="35">IF($B14="","",$B14)</f>
        <v>2</v>
      </c>
      <c r="R14" s="42">
        <v>25</v>
      </c>
      <c r="S14" s="311">
        <v>1</v>
      </c>
      <c r="T14" s="43"/>
      <c r="U14" s="43"/>
      <c r="V14" s="39">
        <f t="shared" ref="V14:V19" si="36">IF($R$21=0,0,R14/$R$21)</f>
        <v>0.26595744680851063</v>
      </c>
      <c r="W14" s="39">
        <f t="shared" ref="W14:W20" si="37">IF($S$21=0,0,S14/$S$21)</f>
        <v>6.25E-2</v>
      </c>
      <c r="X14" s="138">
        <f t="shared" ref="X14:X19" si="38">IF($B14="","",$B14)</f>
        <v>2</v>
      </c>
      <c r="Y14" s="42">
        <v>18</v>
      </c>
      <c r="Z14" s="311">
        <v>4</v>
      </c>
      <c r="AA14" s="43"/>
      <c r="AB14" s="43"/>
      <c r="AC14" s="39">
        <f t="shared" ref="AC14:AC19" si="39">IF($Y$21=0,0,Y14/$Y$21)</f>
        <v>0.28125</v>
      </c>
      <c r="AD14" s="39">
        <f t="shared" ref="AD14:AD20" si="40">IF($Z$21=0,0,Z14/$Z$21)</f>
        <v>0.30769230769230771</v>
      </c>
      <c r="AE14" s="138">
        <f t="shared" ref="AE14:AE19" si="41">IF($B14="","",$B14)</f>
        <v>2</v>
      </c>
      <c r="AF14" s="42">
        <v>29</v>
      </c>
      <c r="AG14" s="311">
        <v>5</v>
      </c>
      <c r="AH14" s="43"/>
      <c r="AI14" s="43"/>
      <c r="AJ14" s="39">
        <f t="shared" ref="AJ14:AJ19" si="42">IF($AF$21=0,0,AF14/$AF$21)</f>
        <v>0.28712871287128711</v>
      </c>
      <c r="AK14" s="39">
        <f t="shared" ref="AK14:AK20" si="43">IF($AG$21=0,0,AG14/$AG$21)</f>
        <v>0.41666666666666669</v>
      </c>
      <c r="AL14" s="138">
        <f t="shared" ref="AL14:AL19" si="44">IF($B14="","",$B14)</f>
        <v>2</v>
      </c>
      <c r="AM14" s="42">
        <v>36</v>
      </c>
      <c r="AN14" s="311">
        <v>3</v>
      </c>
      <c r="AO14" s="43">
        <v>1</v>
      </c>
      <c r="AP14" s="43">
        <v>1</v>
      </c>
      <c r="AQ14" s="39">
        <f t="shared" ref="AQ14:AQ19" si="45">IF($AM$21=0,0,AM14/$AM$21)</f>
        <v>0.33333333333333331</v>
      </c>
      <c r="AR14" s="39">
        <f t="shared" ref="AR14:AR20" si="46">IF($AN$21=0,0,AN14/$AN$21)</f>
        <v>0.21428571428571427</v>
      </c>
      <c r="AS14" s="138">
        <f t="shared" ref="AS14:AS19" si="47">IF($B14="","",$B14)</f>
        <v>2</v>
      </c>
      <c r="AT14" s="42">
        <v>26</v>
      </c>
      <c r="AU14" s="311">
        <v>1</v>
      </c>
      <c r="AV14" s="43">
        <v>1</v>
      </c>
      <c r="AW14" s="43"/>
      <c r="AX14" s="39">
        <f t="shared" ref="AX14:AX19" si="48">IF($AM$21=0,0,AT14/$AM$21)</f>
        <v>0.24074074074074073</v>
      </c>
      <c r="AY14" s="39">
        <f t="shared" ref="AY14:AY20" si="49">IF($AN$21=0,0,AU14/$AN$21)</f>
        <v>7.1428571428571425E-2</v>
      </c>
      <c r="AZ14" s="138">
        <f t="shared" ref="AZ14:AZ19" si="50">IF($B14="","",$B14)</f>
        <v>2</v>
      </c>
      <c r="BA14" s="42"/>
      <c r="BB14" s="311"/>
      <c r="BC14" s="43"/>
      <c r="BD14" s="43"/>
      <c r="BE14" s="39">
        <f t="shared" ref="BE14:BE19" si="51">IF($BA$21=0,0,BA14/$BA$21)</f>
        <v>0</v>
      </c>
      <c r="BF14" s="39">
        <f t="shared" ref="BF14:BF20" si="52">IF($BB$21=0,0,BB14/$BB$21)</f>
        <v>0</v>
      </c>
    </row>
    <row r="15" spans="1:58" s="308" customFormat="1" ht="14" thickBot="1" x14ac:dyDescent="0.2">
      <c r="A15" s="27" t="s">
        <v>123</v>
      </c>
      <c r="B15" s="310">
        <v>5</v>
      </c>
      <c r="C15" s="18">
        <f t="shared" ref="C15:C19" si="53">K15+R15+Y15+AF15+AM15+AT15+BA15</f>
        <v>204</v>
      </c>
      <c r="D15" s="18">
        <f t="shared" si="27"/>
        <v>16</v>
      </c>
      <c r="E15" s="18">
        <f t="shared" si="28"/>
        <v>0</v>
      </c>
      <c r="F15" s="18">
        <f t="shared" si="29"/>
        <v>0</v>
      </c>
      <c r="G15" s="37">
        <f t="shared" si="30"/>
        <v>0.31530139103554866</v>
      </c>
      <c r="H15" s="37">
        <f t="shared" si="31"/>
        <v>0.1951219512195122</v>
      </c>
      <c r="I15" s="138">
        <f t="shared" si="32"/>
        <v>5</v>
      </c>
      <c r="J15" s="27" t="str">
        <f t="shared" ref="J15:J19" si="54">IF(A15="","",A15)</f>
        <v>John KUSKU</v>
      </c>
      <c r="K15" s="42">
        <v>31</v>
      </c>
      <c r="L15" s="311"/>
      <c r="M15" s="43"/>
      <c r="N15" s="43"/>
      <c r="O15" s="39">
        <f t="shared" si="33"/>
        <v>0.32631578947368423</v>
      </c>
      <c r="P15" s="39">
        <f t="shared" si="34"/>
        <v>0</v>
      </c>
      <c r="Q15" s="138">
        <f t="shared" si="35"/>
        <v>5</v>
      </c>
      <c r="R15" s="42">
        <v>27</v>
      </c>
      <c r="S15" s="311">
        <v>3</v>
      </c>
      <c r="T15" s="43"/>
      <c r="U15" s="43"/>
      <c r="V15" s="39">
        <f t="shared" si="36"/>
        <v>0.28723404255319152</v>
      </c>
      <c r="W15" s="39">
        <f t="shared" si="37"/>
        <v>0.1875</v>
      </c>
      <c r="X15" s="138">
        <f t="shared" si="38"/>
        <v>5</v>
      </c>
      <c r="Y15" s="42">
        <v>16</v>
      </c>
      <c r="Z15" s="311">
        <v>2</v>
      </c>
      <c r="AA15" s="43"/>
      <c r="AB15" s="43"/>
      <c r="AC15" s="39">
        <f t="shared" si="39"/>
        <v>0.25</v>
      </c>
      <c r="AD15" s="39">
        <f t="shared" si="40"/>
        <v>0.15384615384615385</v>
      </c>
      <c r="AE15" s="138">
        <f t="shared" si="41"/>
        <v>5</v>
      </c>
      <c r="AF15" s="42">
        <v>30</v>
      </c>
      <c r="AG15" s="311">
        <v>1</v>
      </c>
      <c r="AH15" s="43"/>
      <c r="AI15" s="43"/>
      <c r="AJ15" s="39">
        <f t="shared" si="42"/>
        <v>0.29702970297029702</v>
      </c>
      <c r="AK15" s="39">
        <f t="shared" si="43"/>
        <v>8.3333333333333329E-2</v>
      </c>
      <c r="AL15" s="138">
        <f t="shared" si="44"/>
        <v>5</v>
      </c>
      <c r="AM15" s="42">
        <v>41</v>
      </c>
      <c r="AN15" s="311">
        <v>4</v>
      </c>
      <c r="AO15" s="43"/>
      <c r="AP15" s="43"/>
      <c r="AQ15" s="39">
        <f t="shared" si="45"/>
        <v>0.37962962962962965</v>
      </c>
      <c r="AR15" s="39">
        <f t="shared" si="46"/>
        <v>0.2857142857142857</v>
      </c>
      <c r="AS15" s="138">
        <f t="shared" si="47"/>
        <v>5</v>
      </c>
      <c r="AT15" s="42">
        <v>29</v>
      </c>
      <c r="AU15" s="311">
        <v>2</v>
      </c>
      <c r="AV15" s="43"/>
      <c r="AW15" s="43"/>
      <c r="AX15" s="39">
        <f t="shared" si="48"/>
        <v>0.26851851851851855</v>
      </c>
      <c r="AY15" s="39">
        <f t="shared" si="49"/>
        <v>0.14285714285714285</v>
      </c>
      <c r="AZ15" s="138">
        <f t="shared" si="50"/>
        <v>5</v>
      </c>
      <c r="BA15" s="42">
        <v>30</v>
      </c>
      <c r="BB15" s="311">
        <v>4</v>
      </c>
      <c r="BC15" s="43"/>
      <c r="BD15" s="43"/>
      <c r="BE15" s="39">
        <f t="shared" si="51"/>
        <v>0.32608695652173914</v>
      </c>
      <c r="BF15" s="39">
        <f t="shared" si="52"/>
        <v>0.44444444444444442</v>
      </c>
    </row>
    <row r="16" spans="1:58" s="308" customFormat="1" ht="14" thickBot="1" x14ac:dyDescent="0.2">
      <c r="A16" s="27" t="s">
        <v>124</v>
      </c>
      <c r="B16" s="310">
        <v>6</v>
      </c>
      <c r="C16" s="18">
        <f t="shared" si="53"/>
        <v>135</v>
      </c>
      <c r="D16" s="18">
        <f t="shared" si="27"/>
        <v>10</v>
      </c>
      <c r="E16" s="18">
        <f t="shared" si="28"/>
        <v>1</v>
      </c>
      <c r="F16" s="18">
        <f t="shared" si="29"/>
        <v>0</v>
      </c>
      <c r="G16" s="37">
        <f t="shared" si="30"/>
        <v>0.20865533230293662</v>
      </c>
      <c r="H16" s="37">
        <f t="shared" si="31"/>
        <v>0.12195121951219512</v>
      </c>
      <c r="I16" s="138">
        <f t="shared" si="32"/>
        <v>6</v>
      </c>
      <c r="J16" s="27" t="str">
        <f t="shared" si="54"/>
        <v>Jordon Maine</v>
      </c>
      <c r="K16" s="42">
        <v>43</v>
      </c>
      <c r="L16" s="311">
        <v>3</v>
      </c>
      <c r="M16" s="43"/>
      <c r="N16" s="43"/>
      <c r="O16" s="39">
        <f t="shared" si="33"/>
        <v>0.45263157894736844</v>
      </c>
      <c r="P16" s="39">
        <f t="shared" si="34"/>
        <v>0.375</v>
      </c>
      <c r="Q16" s="138">
        <f t="shared" si="35"/>
        <v>6</v>
      </c>
      <c r="R16" s="42">
        <v>10</v>
      </c>
      <c r="S16" s="311">
        <v>2</v>
      </c>
      <c r="T16" s="43"/>
      <c r="U16" s="43"/>
      <c r="V16" s="39">
        <f t="shared" si="36"/>
        <v>0.10638297872340426</v>
      </c>
      <c r="W16" s="39">
        <f t="shared" si="37"/>
        <v>0.125</v>
      </c>
      <c r="X16" s="138">
        <f t="shared" si="38"/>
        <v>6</v>
      </c>
      <c r="Y16" s="42">
        <v>11</v>
      </c>
      <c r="Z16" s="311">
        <v>2</v>
      </c>
      <c r="AA16" s="43">
        <v>1</v>
      </c>
      <c r="AB16" s="43"/>
      <c r="AC16" s="39">
        <f t="shared" si="39"/>
        <v>0.171875</v>
      </c>
      <c r="AD16" s="39">
        <f t="shared" si="40"/>
        <v>0.15384615384615385</v>
      </c>
      <c r="AE16" s="138">
        <f t="shared" si="41"/>
        <v>6</v>
      </c>
      <c r="AF16" s="42">
        <v>17</v>
      </c>
      <c r="AG16" s="311">
        <v>1</v>
      </c>
      <c r="AH16" s="43"/>
      <c r="AI16" s="43"/>
      <c r="AJ16" s="39">
        <f t="shared" si="42"/>
        <v>0.16831683168316833</v>
      </c>
      <c r="AK16" s="39">
        <f t="shared" si="43"/>
        <v>8.3333333333333329E-2</v>
      </c>
      <c r="AL16" s="138">
        <f t="shared" si="44"/>
        <v>6</v>
      </c>
      <c r="AM16" s="42">
        <v>26</v>
      </c>
      <c r="AN16" s="311"/>
      <c r="AO16" s="43"/>
      <c r="AP16" s="43"/>
      <c r="AQ16" s="39">
        <f t="shared" si="45"/>
        <v>0.24074074074074073</v>
      </c>
      <c r="AR16" s="39">
        <f t="shared" si="46"/>
        <v>0</v>
      </c>
      <c r="AS16" s="138">
        <f t="shared" si="47"/>
        <v>6</v>
      </c>
      <c r="AT16" s="42">
        <v>4</v>
      </c>
      <c r="AU16" s="311">
        <v>1</v>
      </c>
      <c r="AV16" s="43"/>
      <c r="AW16" s="43"/>
      <c r="AX16" s="39">
        <f t="shared" si="48"/>
        <v>3.7037037037037035E-2</v>
      </c>
      <c r="AY16" s="39">
        <f t="shared" si="49"/>
        <v>7.1428571428571425E-2</v>
      </c>
      <c r="AZ16" s="138">
        <f t="shared" si="50"/>
        <v>6</v>
      </c>
      <c r="BA16" s="42">
        <v>24</v>
      </c>
      <c r="BB16" s="311">
        <v>1</v>
      </c>
      <c r="BC16" s="43"/>
      <c r="BD16" s="43"/>
      <c r="BE16" s="39">
        <f t="shared" si="51"/>
        <v>0.2608695652173913</v>
      </c>
      <c r="BF16" s="39">
        <f t="shared" si="52"/>
        <v>0.1111111111111111</v>
      </c>
    </row>
    <row r="17" spans="1:58" s="308" customFormat="1" ht="14" thickBot="1" x14ac:dyDescent="0.2">
      <c r="A17" s="27" t="s">
        <v>125</v>
      </c>
      <c r="B17" s="310">
        <v>9</v>
      </c>
      <c r="C17" s="18">
        <f t="shared" si="53"/>
        <v>174</v>
      </c>
      <c r="D17" s="18">
        <f t="shared" si="27"/>
        <v>42</v>
      </c>
      <c r="E17" s="18">
        <f t="shared" si="28"/>
        <v>6</v>
      </c>
      <c r="F17" s="18">
        <f t="shared" si="29"/>
        <v>4</v>
      </c>
      <c r="G17" s="37">
        <f t="shared" si="30"/>
        <v>0.26893353941267389</v>
      </c>
      <c r="H17" s="37">
        <f t="shared" si="31"/>
        <v>0.51219512195121952</v>
      </c>
      <c r="I17" s="138">
        <f t="shared" si="32"/>
        <v>9</v>
      </c>
      <c r="J17" s="27" t="str">
        <f t="shared" si="54"/>
        <v>Josh Wellborn</v>
      </c>
      <c r="K17" s="42">
        <v>21</v>
      </c>
      <c r="L17" s="311">
        <v>5</v>
      </c>
      <c r="M17" s="43">
        <v>1</v>
      </c>
      <c r="N17" s="43">
        <v>1</v>
      </c>
      <c r="O17" s="39">
        <f t="shared" si="33"/>
        <v>0.22105263157894736</v>
      </c>
      <c r="P17" s="39">
        <f t="shared" si="34"/>
        <v>0.625</v>
      </c>
      <c r="Q17" s="138">
        <f t="shared" si="35"/>
        <v>9</v>
      </c>
      <c r="R17" s="42">
        <v>32</v>
      </c>
      <c r="S17" s="311">
        <v>10</v>
      </c>
      <c r="T17" s="43">
        <v>1</v>
      </c>
      <c r="U17" s="43">
        <v>1</v>
      </c>
      <c r="V17" s="39">
        <f t="shared" si="36"/>
        <v>0.34042553191489361</v>
      </c>
      <c r="W17" s="39">
        <f t="shared" si="37"/>
        <v>0.625</v>
      </c>
      <c r="X17" s="138">
        <f t="shared" si="38"/>
        <v>9</v>
      </c>
      <c r="Y17" s="42">
        <v>19</v>
      </c>
      <c r="Z17" s="311">
        <v>5</v>
      </c>
      <c r="AA17" s="43"/>
      <c r="AB17" s="43"/>
      <c r="AC17" s="39">
        <f t="shared" si="39"/>
        <v>0.296875</v>
      </c>
      <c r="AD17" s="39">
        <f t="shared" si="40"/>
        <v>0.38461538461538464</v>
      </c>
      <c r="AE17" s="138">
        <f t="shared" si="41"/>
        <v>9</v>
      </c>
      <c r="AF17" s="42">
        <v>25</v>
      </c>
      <c r="AG17" s="311">
        <v>5</v>
      </c>
      <c r="AH17" s="43">
        <v>1</v>
      </c>
      <c r="AI17" s="43"/>
      <c r="AJ17" s="39">
        <f t="shared" si="42"/>
        <v>0.24752475247524752</v>
      </c>
      <c r="AK17" s="39">
        <f t="shared" si="43"/>
        <v>0.41666666666666669</v>
      </c>
      <c r="AL17" s="138">
        <f t="shared" si="44"/>
        <v>9</v>
      </c>
      <c r="AM17" s="42">
        <v>5</v>
      </c>
      <c r="AN17" s="311">
        <v>7</v>
      </c>
      <c r="AO17" s="43">
        <v>3</v>
      </c>
      <c r="AP17" s="43">
        <v>2</v>
      </c>
      <c r="AQ17" s="39">
        <f t="shared" si="45"/>
        <v>4.6296296296296294E-2</v>
      </c>
      <c r="AR17" s="39">
        <f t="shared" si="46"/>
        <v>0.5</v>
      </c>
      <c r="AS17" s="138">
        <f t="shared" si="47"/>
        <v>9</v>
      </c>
      <c r="AT17" s="42">
        <v>34</v>
      </c>
      <c r="AU17" s="311">
        <v>6</v>
      </c>
      <c r="AV17" s="43"/>
      <c r="AW17" s="43"/>
      <c r="AX17" s="39">
        <f t="shared" si="48"/>
        <v>0.31481481481481483</v>
      </c>
      <c r="AY17" s="39">
        <f t="shared" si="49"/>
        <v>0.42857142857142855</v>
      </c>
      <c r="AZ17" s="138">
        <f t="shared" si="50"/>
        <v>9</v>
      </c>
      <c r="BA17" s="42">
        <v>38</v>
      </c>
      <c r="BB17" s="311">
        <v>4</v>
      </c>
      <c r="BC17" s="43"/>
      <c r="BD17" s="43"/>
      <c r="BE17" s="39">
        <f t="shared" si="51"/>
        <v>0.41304347826086957</v>
      </c>
      <c r="BF17" s="39">
        <f t="shared" si="52"/>
        <v>0.44444444444444442</v>
      </c>
    </row>
    <row r="18" spans="1:58" s="308" customFormat="1" ht="14" thickBot="1" x14ac:dyDescent="0.2">
      <c r="A18" s="27"/>
      <c r="B18" s="315"/>
      <c r="C18" s="18">
        <f t="shared" si="53"/>
        <v>0</v>
      </c>
      <c r="D18" s="18">
        <f t="shared" si="27"/>
        <v>0</v>
      </c>
      <c r="E18" s="18">
        <f t="shared" si="28"/>
        <v>0</v>
      </c>
      <c r="F18" s="18">
        <f t="shared" si="29"/>
        <v>0</v>
      </c>
      <c r="G18" s="37">
        <f t="shared" si="30"/>
        <v>0</v>
      </c>
      <c r="H18" s="37">
        <f t="shared" si="31"/>
        <v>0</v>
      </c>
      <c r="I18" s="138" t="str">
        <f t="shared" si="32"/>
        <v/>
      </c>
      <c r="J18" s="27" t="str">
        <f t="shared" si="54"/>
        <v/>
      </c>
      <c r="K18" s="312"/>
      <c r="L18" s="311"/>
      <c r="M18" s="43"/>
      <c r="N18" s="43"/>
      <c r="O18" s="39">
        <f t="shared" si="33"/>
        <v>0</v>
      </c>
      <c r="P18" s="39">
        <f t="shared" si="34"/>
        <v>0</v>
      </c>
      <c r="Q18" s="138" t="str">
        <f t="shared" si="35"/>
        <v/>
      </c>
      <c r="R18" s="312"/>
      <c r="S18" s="311"/>
      <c r="T18" s="43"/>
      <c r="U18" s="43"/>
      <c r="V18" s="39">
        <f t="shared" si="36"/>
        <v>0</v>
      </c>
      <c r="W18" s="39">
        <f t="shared" si="37"/>
        <v>0</v>
      </c>
      <c r="X18" s="138" t="str">
        <f t="shared" si="38"/>
        <v/>
      </c>
      <c r="Y18" s="312"/>
      <c r="Z18" s="311"/>
      <c r="AA18" s="43"/>
      <c r="AB18" s="43"/>
      <c r="AC18" s="39">
        <f t="shared" si="39"/>
        <v>0</v>
      </c>
      <c r="AD18" s="39">
        <f t="shared" si="40"/>
        <v>0</v>
      </c>
      <c r="AE18" s="138" t="str">
        <f t="shared" si="41"/>
        <v/>
      </c>
      <c r="AF18" s="312"/>
      <c r="AG18" s="311"/>
      <c r="AH18" s="43"/>
      <c r="AI18" s="43"/>
      <c r="AJ18" s="39">
        <f t="shared" si="42"/>
        <v>0</v>
      </c>
      <c r="AK18" s="39">
        <f t="shared" si="43"/>
        <v>0</v>
      </c>
      <c r="AL18" s="138" t="str">
        <f t="shared" si="44"/>
        <v/>
      </c>
      <c r="AM18" s="312"/>
      <c r="AN18" s="311"/>
      <c r="AO18" s="43"/>
      <c r="AP18" s="43"/>
      <c r="AQ18" s="39">
        <f t="shared" si="45"/>
        <v>0</v>
      </c>
      <c r="AR18" s="39">
        <f t="shared" si="46"/>
        <v>0</v>
      </c>
      <c r="AS18" s="138" t="str">
        <f t="shared" si="47"/>
        <v/>
      </c>
      <c r="AT18" s="312"/>
      <c r="AU18" s="311"/>
      <c r="AV18" s="43"/>
      <c r="AW18" s="43"/>
      <c r="AX18" s="39">
        <f t="shared" si="48"/>
        <v>0</v>
      </c>
      <c r="AY18" s="39">
        <f t="shared" si="49"/>
        <v>0</v>
      </c>
      <c r="AZ18" s="138" t="str">
        <f t="shared" si="50"/>
        <v/>
      </c>
      <c r="BA18" s="312"/>
      <c r="BB18" s="311"/>
      <c r="BC18" s="43"/>
      <c r="BD18" s="43"/>
      <c r="BE18" s="39">
        <f t="shared" si="51"/>
        <v>0</v>
      </c>
      <c r="BF18" s="39">
        <f t="shared" si="52"/>
        <v>0</v>
      </c>
    </row>
    <row r="19" spans="1:58" s="308" customFormat="1" ht="14" thickBot="1" x14ac:dyDescent="0.2">
      <c r="A19" s="27"/>
      <c r="B19" s="310"/>
      <c r="C19" s="18">
        <f t="shared" si="53"/>
        <v>0</v>
      </c>
      <c r="D19" s="18">
        <f t="shared" si="27"/>
        <v>0</v>
      </c>
      <c r="E19" s="18">
        <f t="shared" si="28"/>
        <v>0</v>
      </c>
      <c r="F19" s="18">
        <f t="shared" si="29"/>
        <v>0</v>
      </c>
      <c r="G19" s="37">
        <f t="shared" si="30"/>
        <v>0</v>
      </c>
      <c r="H19" s="37">
        <f t="shared" si="31"/>
        <v>0</v>
      </c>
      <c r="I19" s="138" t="str">
        <f t="shared" si="32"/>
        <v/>
      </c>
      <c r="J19" s="27" t="str">
        <f t="shared" si="54"/>
        <v/>
      </c>
      <c r="K19" s="312"/>
      <c r="L19" s="311"/>
      <c r="M19" s="43"/>
      <c r="N19" s="43"/>
      <c r="O19" s="39">
        <f t="shared" si="33"/>
        <v>0</v>
      </c>
      <c r="P19" s="39">
        <f t="shared" si="34"/>
        <v>0</v>
      </c>
      <c r="Q19" s="138" t="str">
        <f t="shared" si="35"/>
        <v/>
      </c>
      <c r="R19" s="312"/>
      <c r="S19" s="311"/>
      <c r="T19" s="43"/>
      <c r="U19" s="43"/>
      <c r="V19" s="39">
        <f t="shared" si="36"/>
        <v>0</v>
      </c>
      <c r="W19" s="39">
        <f t="shared" si="37"/>
        <v>0</v>
      </c>
      <c r="X19" s="138" t="str">
        <f t="shared" si="38"/>
        <v/>
      </c>
      <c r="Y19" s="312"/>
      <c r="Z19" s="311"/>
      <c r="AA19" s="43"/>
      <c r="AB19" s="43"/>
      <c r="AC19" s="39">
        <f t="shared" si="39"/>
        <v>0</v>
      </c>
      <c r="AD19" s="39">
        <f t="shared" si="40"/>
        <v>0</v>
      </c>
      <c r="AE19" s="138" t="str">
        <f t="shared" si="41"/>
        <v/>
      </c>
      <c r="AF19" s="312"/>
      <c r="AG19" s="311"/>
      <c r="AH19" s="43"/>
      <c r="AI19" s="43"/>
      <c r="AJ19" s="39">
        <f t="shared" si="42"/>
        <v>0</v>
      </c>
      <c r="AK19" s="39">
        <f t="shared" si="43"/>
        <v>0</v>
      </c>
      <c r="AL19" s="138" t="str">
        <f t="shared" si="44"/>
        <v/>
      </c>
      <c r="AM19" s="312"/>
      <c r="AN19" s="311"/>
      <c r="AO19" s="43"/>
      <c r="AP19" s="43"/>
      <c r="AQ19" s="39">
        <f t="shared" si="45"/>
        <v>0</v>
      </c>
      <c r="AR19" s="39">
        <f t="shared" si="46"/>
        <v>0</v>
      </c>
      <c r="AS19" s="138" t="str">
        <f t="shared" si="47"/>
        <v/>
      </c>
      <c r="AT19" s="312"/>
      <c r="AU19" s="311"/>
      <c r="AV19" s="43"/>
      <c r="AW19" s="43"/>
      <c r="AX19" s="39">
        <f t="shared" si="48"/>
        <v>0</v>
      </c>
      <c r="AY19" s="39">
        <f t="shared" si="49"/>
        <v>0</v>
      </c>
      <c r="AZ19" s="138" t="str">
        <f t="shared" si="50"/>
        <v/>
      </c>
      <c r="BA19" s="312"/>
      <c r="BB19" s="311"/>
      <c r="BC19" s="43"/>
      <c r="BD19" s="43"/>
      <c r="BE19" s="39">
        <f t="shared" si="51"/>
        <v>0</v>
      </c>
      <c r="BF19" s="39">
        <f t="shared" si="52"/>
        <v>0</v>
      </c>
    </row>
    <row r="20" spans="1:58" s="308" customFormat="1" ht="14" thickBot="1" x14ac:dyDescent="0.2">
      <c r="A20" s="40" t="s">
        <v>19</v>
      </c>
      <c r="B20" s="139"/>
      <c r="C20" s="18"/>
      <c r="D20" s="40">
        <f>L20+S20+Z20+AG20+AN20+BB20</f>
        <v>0</v>
      </c>
      <c r="E20" s="18"/>
      <c r="F20" s="18"/>
      <c r="G20" s="17"/>
      <c r="H20" s="37">
        <f t="shared" si="31"/>
        <v>0</v>
      </c>
      <c r="I20" s="137"/>
      <c r="J20" s="41" t="s">
        <v>19</v>
      </c>
      <c r="K20" s="42"/>
      <c r="L20" s="314"/>
      <c r="M20" s="43"/>
      <c r="N20" s="43"/>
      <c r="O20" s="39"/>
      <c r="P20" s="39">
        <f t="shared" si="34"/>
        <v>0</v>
      </c>
      <c r="Q20" s="137"/>
      <c r="R20" s="42"/>
      <c r="S20" s="314"/>
      <c r="T20" s="43"/>
      <c r="U20" s="43"/>
      <c r="V20" s="39"/>
      <c r="W20" s="39">
        <f t="shared" si="37"/>
        <v>0</v>
      </c>
      <c r="X20" s="137"/>
      <c r="Y20" s="42"/>
      <c r="Z20" s="314"/>
      <c r="AA20" s="43"/>
      <c r="AB20" s="43"/>
      <c r="AC20" s="39"/>
      <c r="AD20" s="39">
        <f t="shared" si="40"/>
        <v>0</v>
      </c>
      <c r="AE20" s="137"/>
      <c r="AF20" s="42"/>
      <c r="AG20" s="314"/>
      <c r="AH20" s="43"/>
      <c r="AI20" s="43"/>
      <c r="AJ20" s="39"/>
      <c r="AK20" s="39">
        <f t="shared" si="43"/>
        <v>0</v>
      </c>
      <c r="AL20" s="137"/>
      <c r="AM20" s="42"/>
      <c r="AN20" s="314"/>
      <c r="AO20" s="43"/>
      <c r="AP20" s="43"/>
      <c r="AQ20" s="43"/>
      <c r="AR20" s="39">
        <f t="shared" si="46"/>
        <v>0</v>
      </c>
      <c r="AS20" s="137"/>
      <c r="AT20" s="42"/>
      <c r="AU20" s="314"/>
      <c r="AV20" s="43"/>
      <c r="AW20" s="43"/>
      <c r="AX20" s="43"/>
      <c r="AY20" s="39">
        <f t="shared" si="49"/>
        <v>0</v>
      </c>
      <c r="AZ20" s="137"/>
      <c r="BA20" s="42"/>
      <c r="BB20" s="314"/>
      <c r="BC20" s="43"/>
      <c r="BD20" s="43"/>
      <c r="BE20" s="43"/>
      <c r="BF20" s="39">
        <f t="shared" si="52"/>
        <v>0</v>
      </c>
    </row>
    <row r="21" spans="1:58" s="308" customFormat="1" ht="14" thickBot="1" x14ac:dyDescent="0.2">
      <c r="A21" s="18"/>
      <c r="B21" s="140"/>
      <c r="C21" s="19">
        <f t="shared" ref="C21:H21" si="55">SUM(C14:C19)</f>
        <v>647</v>
      </c>
      <c r="D21" s="20">
        <f>SUM(D14:D20)</f>
        <v>82</v>
      </c>
      <c r="E21" s="21">
        <f t="shared" si="55"/>
        <v>9</v>
      </c>
      <c r="F21" s="22">
        <f t="shared" si="55"/>
        <v>5</v>
      </c>
      <c r="G21" s="23">
        <f t="shared" si="55"/>
        <v>1</v>
      </c>
      <c r="H21" s="24">
        <f t="shared" si="55"/>
        <v>1</v>
      </c>
      <c r="I21" s="137"/>
      <c r="J21" s="43"/>
      <c r="K21" s="19">
        <f>SUM(K14:K19)</f>
        <v>95</v>
      </c>
      <c r="L21" s="20">
        <f>SUM(L14:L20)</f>
        <v>8</v>
      </c>
      <c r="M21" s="21">
        <f>SUM(M14:M19)</f>
        <v>1</v>
      </c>
      <c r="N21" s="22">
        <f>SUM(N14:N19)</f>
        <v>1</v>
      </c>
      <c r="O21" s="25">
        <f>SUM(O14:O19)</f>
        <v>1</v>
      </c>
      <c r="P21" s="26">
        <f>SUM(P14:P20)</f>
        <v>1</v>
      </c>
      <c r="Q21" s="137"/>
      <c r="R21" s="19">
        <f>SUM(R14:R19)</f>
        <v>94</v>
      </c>
      <c r="S21" s="20">
        <f>SUM(S14:S20)</f>
        <v>16</v>
      </c>
      <c r="T21" s="21">
        <f>SUM(T14:T19)</f>
        <v>1</v>
      </c>
      <c r="U21" s="22">
        <f>SUM(U14:U19)</f>
        <v>1</v>
      </c>
      <c r="V21" s="25">
        <f>SUM(V14:V19)</f>
        <v>1</v>
      </c>
      <c r="W21" s="26">
        <f>SUM(W14:W20)</f>
        <v>1</v>
      </c>
      <c r="X21" s="137"/>
      <c r="Y21" s="19">
        <f>SUM(Y14:Y19)</f>
        <v>64</v>
      </c>
      <c r="Z21" s="20">
        <f>SUM(Z14:Z20)</f>
        <v>13</v>
      </c>
      <c r="AA21" s="21">
        <f>SUM(AA14:AA19)</f>
        <v>1</v>
      </c>
      <c r="AB21" s="22">
        <f>SUM(AB14:AB19)</f>
        <v>0</v>
      </c>
      <c r="AC21" s="25">
        <f>SUM(AC14:AC19)</f>
        <v>1</v>
      </c>
      <c r="AD21" s="26">
        <f>SUM(AD14:AD20)</f>
        <v>1</v>
      </c>
      <c r="AE21" s="137"/>
      <c r="AF21" s="19">
        <f>SUM(AF14:AF19)</f>
        <v>101</v>
      </c>
      <c r="AG21" s="20">
        <f>SUM(AG14:AG20)</f>
        <v>12</v>
      </c>
      <c r="AH21" s="21">
        <f>SUM(AH14:AH19)</f>
        <v>1</v>
      </c>
      <c r="AI21" s="22">
        <f>SUM(AI14:AI19)</f>
        <v>0</v>
      </c>
      <c r="AJ21" s="25">
        <f>SUM(AJ14:AJ19)</f>
        <v>1</v>
      </c>
      <c r="AK21" s="26">
        <f>SUM(AK14:AK20)</f>
        <v>1</v>
      </c>
      <c r="AL21" s="137"/>
      <c r="AM21" s="19">
        <f>SUM(AM14:AM19)</f>
        <v>108</v>
      </c>
      <c r="AN21" s="20">
        <f>SUM(AN14:AN20)</f>
        <v>14</v>
      </c>
      <c r="AO21" s="21">
        <f>SUM(AO14:AO19)</f>
        <v>4</v>
      </c>
      <c r="AP21" s="22">
        <f>SUM(AP14:AP19)</f>
        <v>3</v>
      </c>
      <c r="AQ21" s="25">
        <f>SUM(AQ14:AQ19)</f>
        <v>1</v>
      </c>
      <c r="AR21" s="26">
        <f>SUM(AR14:AR20)</f>
        <v>1</v>
      </c>
      <c r="AS21" s="137"/>
      <c r="AT21" s="19">
        <f>SUM(AT14:AT19)</f>
        <v>93</v>
      </c>
      <c r="AU21" s="20">
        <f>SUM(AU14:AU20)</f>
        <v>10</v>
      </c>
      <c r="AV21" s="21">
        <f>SUM(AV14:AV19)</f>
        <v>1</v>
      </c>
      <c r="AW21" s="22">
        <f>SUM(AW14:AW19)</f>
        <v>0</v>
      </c>
      <c r="AX21" s="25">
        <f>SUM(AX14:AX19)</f>
        <v>0.86111111111111116</v>
      </c>
      <c r="AY21" s="26">
        <f>SUM(AY14:AY20)</f>
        <v>0.71428571428571419</v>
      </c>
      <c r="AZ21" s="137"/>
      <c r="BA21" s="19">
        <f>SUM(BA14:BA19)</f>
        <v>92</v>
      </c>
      <c r="BB21" s="20">
        <f>SUM(BB14:BB20)</f>
        <v>9</v>
      </c>
      <c r="BC21" s="21">
        <f>SUM(BC14:BC19)</f>
        <v>0</v>
      </c>
      <c r="BD21" s="22">
        <f>SUM(BD14:BD19)</f>
        <v>0</v>
      </c>
      <c r="BE21" s="25">
        <f>SUM(BE14:BE19)</f>
        <v>1</v>
      </c>
      <c r="BF21" s="26">
        <f>SUM(BF14:BF20)</f>
        <v>1</v>
      </c>
    </row>
    <row r="22" spans="1:58" s="308" customFormat="1" ht="15" thickBot="1" x14ac:dyDescent="0.2">
      <c r="A22" s="366" t="s">
        <v>68</v>
      </c>
      <c r="B22" s="367"/>
      <c r="C22" s="368" t="s">
        <v>22</v>
      </c>
      <c r="D22" s="367"/>
      <c r="E22" s="367"/>
      <c r="F22" s="367"/>
      <c r="G22" s="367"/>
      <c r="H22" s="369"/>
      <c r="I22" s="137"/>
      <c r="J22" s="32" t="str">
        <f>C22</f>
        <v>Nova Scotia</v>
      </c>
      <c r="K22" s="32" t="s">
        <v>13</v>
      </c>
      <c r="L22" s="360" t="s">
        <v>79</v>
      </c>
      <c r="M22" s="361"/>
      <c r="N22" s="362"/>
      <c r="O22" s="32" t="s">
        <v>69</v>
      </c>
      <c r="P22" s="51">
        <v>2</v>
      </c>
      <c r="Q22" s="137"/>
      <c r="R22" s="32" t="s">
        <v>13</v>
      </c>
      <c r="S22" s="360" t="s">
        <v>81</v>
      </c>
      <c r="T22" s="361"/>
      <c r="U22" s="362"/>
      <c r="V22" s="32" t="s">
        <v>69</v>
      </c>
      <c r="W22" s="51">
        <v>7</v>
      </c>
      <c r="X22" s="137"/>
      <c r="Y22" s="32" t="s">
        <v>13</v>
      </c>
      <c r="Z22" s="360" t="s">
        <v>80</v>
      </c>
      <c r="AA22" s="361"/>
      <c r="AB22" s="362"/>
      <c r="AC22" s="32" t="s">
        <v>69</v>
      </c>
      <c r="AD22" s="51">
        <v>14</v>
      </c>
      <c r="AE22" s="137"/>
      <c r="AF22" s="32" t="s">
        <v>13</v>
      </c>
      <c r="AG22" s="360" t="s">
        <v>82</v>
      </c>
      <c r="AH22" s="361"/>
      <c r="AI22" s="362"/>
      <c r="AJ22" s="32" t="s">
        <v>69</v>
      </c>
      <c r="AK22" s="51">
        <v>20</v>
      </c>
      <c r="AL22" s="137"/>
      <c r="AM22" s="32" t="s">
        <v>13</v>
      </c>
      <c r="AN22" s="360" t="s">
        <v>8</v>
      </c>
      <c r="AO22" s="361"/>
      <c r="AP22" s="362"/>
      <c r="AQ22" s="32" t="s">
        <v>69</v>
      </c>
      <c r="AR22" s="51">
        <v>26</v>
      </c>
      <c r="AS22" s="137"/>
      <c r="AT22" s="32" t="s">
        <v>13</v>
      </c>
      <c r="AU22" s="360"/>
      <c r="AV22" s="361"/>
      <c r="AW22" s="362"/>
      <c r="AX22" s="32" t="s">
        <v>69</v>
      </c>
      <c r="AY22" s="51"/>
      <c r="AZ22" s="137"/>
      <c r="BA22" s="32" t="s">
        <v>13</v>
      </c>
      <c r="BB22" s="360"/>
      <c r="BC22" s="361"/>
      <c r="BD22" s="362"/>
      <c r="BE22" s="32" t="s">
        <v>69</v>
      </c>
      <c r="BF22" s="51"/>
    </row>
    <row r="23" spans="1:58" s="308" customFormat="1" ht="43" thickBot="1" x14ac:dyDescent="0.2">
      <c r="A23" s="16" t="s">
        <v>0</v>
      </c>
      <c r="B23" s="16" t="s">
        <v>60</v>
      </c>
      <c r="C23" s="16" t="s">
        <v>1</v>
      </c>
      <c r="D23" s="16" t="s">
        <v>4</v>
      </c>
      <c r="E23" s="16" t="s">
        <v>2</v>
      </c>
      <c r="F23" s="16" t="s">
        <v>3</v>
      </c>
      <c r="G23" s="14" t="s">
        <v>6</v>
      </c>
      <c r="H23" s="14" t="s">
        <v>5</v>
      </c>
      <c r="I23" s="137"/>
      <c r="J23" s="33" t="s">
        <v>0</v>
      </c>
      <c r="K23" s="34" t="s">
        <v>11</v>
      </c>
      <c r="L23" s="34" t="s">
        <v>10</v>
      </c>
      <c r="M23" s="34" t="s">
        <v>9</v>
      </c>
      <c r="N23" s="35" t="s">
        <v>15</v>
      </c>
      <c r="O23" s="36" t="s">
        <v>16</v>
      </c>
      <c r="P23" s="36" t="s">
        <v>12</v>
      </c>
      <c r="Q23" s="137"/>
      <c r="R23" s="34" t="s">
        <v>11</v>
      </c>
      <c r="S23" s="34" t="s">
        <v>10</v>
      </c>
      <c r="T23" s="34" t="s">
        <v>9</v>
      </c>
      <c r="U23" s="35" t="s">
        <v>15</v>
      </c>
      <c r="V23" s="36" t="s">
        <v>16</v>
      </c>
      <c r="W23" s="36" t="s">
        <v>12</v>
      </c>
      <c r="X23" s="137"/>
      <c r="Y23" s="34" t="s">
        <v>11</v>
      </c>
      <c r="Z23" s="34" t="s">
        <v>10</v>
      </c>
      <c r="AA23" s="34" t="s">
        <v>9</v>
      </c>
      <c r="AB23" s="35" t="s">
        <v>15</v>
      </c>
      <c r="AC23" s="36" t="s">
        <v>16</v>
      </c>
      <c r="AD23" s="36" t="s">
        <v>12</v>
      </c>
      <c r="AE23" s="137"/>
      <c r="AF23" s="34" t="s">
        <v>11</v>
      </c>
      <c r="AG23" s="34" t="s">
        <v>10</v>
      </c>
      <c r="AH23" s="34" t="s">
        <v>9</v>
      </c>
      <c r="AI23" s="35" t="s">
        <v>15</v>
      </c>
      <c r="AJ23" s="36" t="s">
        <v>16</v>
      </c>
      <c r="AK23" s="36" t="s">
        <v>12</v>
      </c>
      <c r="AL23" s="137"/>
      <c r="AM23" s="34" t="s">
        <v>11</v>
      </c>
      <c r="AN23" s="34" t="s">
        <v>10</v>
      </c>
      <c r="AO23" s="34" t="s">
        <v>9</v>
      </c>
      <c r="AP23" s="35" t="s">
        <v>15</v>
      </c>
      <c r="AQ23" s="36" t="s">
        <v>16</v>
      </c>
      <c r="AR23" s="36" t="s">
        <v>12</v>
      </c>
      <c r="AS23" s="137"/>
      <c r="AT23" s="34" t="s">
        <v>11</v>
      </c>
      <c r="AU23" s="34" t="s">
        <v>10</v>
      </c>
      <c r="AV23" s="34" t="s">
        <v>9</v>
      </c>
      <c r="AW23" s="35" t="s">
        <v>15</v>
      </c>
      <c r="AX23" s="36" t="s">
        <v>16</v>
      </c>
      <c r="AY23" s="36" t="s">
        <v>12</v>
      </c>
      <c r="AZ23" s="137"/>
      <c r="BA23" s="34" t="s">
        <v>11</v>
      </c>
      <c r="BB23" s="34" t="s">
        <v>10</v>
      </c>
      <c r="BC23" s="34" t="s">
        <v>9</v>
      </c>
      <c r="BD23" s="35" t="s">
        <v>15</v>
      </c>
      <c r="BE23" s="36" t="s">
        <v>16</v>
      </c>
      <c r="BF23" s="36" t="s">
        <v>12</v>
      </c>
    </row>
    <row r="24" spans="1:58" s="308" customFormat="1" ht="14" thickBot="1" x14ac:dyDescent="0.2">
      <c r="A24" s="27" t="s">
        <v>126</v>
      </c>
      <c r="B24" s="310">
        <v>8</v>
      </c>
      <c r="C24" s="18">
        <f>K24+R24+Y24+AF24+AM24+AT24+BA24</f>
        <v>169</v>
      </c>
      <c r="D24" s="18">
        <f t="shared" ref="D24:D29" si="56">L24+S24+Z24+AG24+AN24+AU24+BB24</f>
        <v>7</v>
      </c>
      <c r="E24" s="18">
        <f t="shared" ref="E24:E29" si="57">M24+T24+AA24+AH24+AO24+AV24+BC24</f>
        <v>5</v>
      </c>
      <c r="F24" s="18">
        <f t="shared" ref="F24:F29" si="58">N24+U24+AB24+AI24+AP24+AW24+BD24</f>
        <v>2</v>
      </c>
      <c r="G24" s="37" t="e">
        <f t="shared" ref="G24:G29" si="59">IF($C$31=0,0,C24/$C$31)</f>
        <v>#VALUE!</v>
      </c>
      <c r="H24" s="37">
        <f t="shared" ref="H24:H30" si="60">IF($D$31=0,0,D24/$D$31)</f>
        <v>0.2413793103448276</v>
      </c>
      <c r="I24" s="138">
        <f t="shared" ref="I24:I29" si="61">IF($B24="","",$B24)</f>
        <v>8</v>
      </c>
      <c r="J24" s="27" t="str">
        <f>IF(A24="","",A24)</f>
        <v>Oliver Pye</v>
      </c>
      <c r="K24" s="42">
        <v>42</v>
      </c>
      <c r="L24" s="311">
        <v>2</v>
      </c>
      <c r="M24" s="43">
        <v>1</v>
      </c>
      <c r="N24" s="43">
        <v>1</v>
      </c>
      <c r="O24" s="39">
        <f t="shared" ref="O24:O28" si="62">IF($K$31=0,0,K24/$K$31)</f>
        <v>0.4375</v>
      </c>
      <c r="P24" s="39">
        <f t="shared" ref="P24:P30" si="63">IF($L$31=0,0,L24/$L$31)</f>
        <v>0.25</v>
      </c>
      <c r="Q24" s="138">
        <f t="shared" ref="Q24:Q29" si="64">IF($B24="","",$B24)</f>
        <v>8</v>
      </c>
      <c r="R24" s="42">
        <v>39</v>
      </c>
      <c r="S24" s="311">
        <v>2</v>
      </c>
      <c r="T24" s="43"/>
      <c r="U24" s="43"/>
      <c r="V24" s="39">
        <f t="shared" ref="V24:V29" si="65">IF($R$31=0,0,R24/$R$31)</f>
        <v>0.39</v>
      </c>
      <c r="W24" s="39">
        <f t="shared" ref="W24:W30" si="66">IF($S$31=0,0,S24/$S$31)</f>
        <v>0.2857142857142857</v>
      </c>
      <c r="X24" s="138">
        <f t="shared" ref="X24:X29" si="67">IF($B24="","",$B24)</f>
        <v>8</v>
      </c>
      <c r="Y24" s="42">
        <v>18</v>
      </c>
      <c r="Z24" s="311">
        <v>1</v>
      </c>
      <c r="AA24" s="43">
        <v>2</v>
      </c>
      <c r="AB24" s="43"/>
      <c r="AC24" s="39">
        <f t="shared" ref="AC24:AC29" si="68">IF($Y$31=0,0,Y24/$Y$31)</f>
        <v>0.2857142857142857</v>
      </c>
      <c r="AD24" s="39">
        <f t="shared" ref="AD24:AD30" si="69">IF($Z$31=0,0,Z24/$Z$31)</f>
        <v>0.33333333333333331</v>
      </c>
      <c r="AE24" s="138">
        <f t="shared" ref="AE24:AE29" si="70">IF($B24="","",$B24)</f>
        <v>8</v>
      </c>
      <c r="AF24" s="42">
        <v>33</v>
      </c>
      <c r="AG24" s="311">
        <v>1</v>
      </c>
      <c r="AH24" s="43">
        <v>1</v>
      </c>
      <c r="AI24" s="43">
        <v>1</v>
      </c>
      <c r="AJ24" s="39">
        <f t="shared" ref="AJ24:AJ29" si="71">IF($AF$31=0,0,AF24/$AF$31)</f>
        <v>0.35483870967741937</v>
      </c>
      <c r="AK24" s="39">
        <f t="shared" ref="AK24:AK30" si="72">IF($AG$31=0,0,AG24/$AG$31)</f>
        <v>0.14285714285714285</v>
      </c>
      <c r="AL24" s="138">
        <f t="shared" ref="AL24:AL29" si="73">IF($B24="","",$B24)</f>
        <v>8</v>
      </c>
      <c r="AM24" s="42">
        <v>37</v>
      </c>
      <c r="AN24" s="311">
        <v>1</v>
      </c>
      <c r="AO24" s="43">
        <v>1</v>
      </c>
      <c r="AP24" s="43"/>
      <c r="AQ24" s="39">
        <f t="shared" ref="AQ24:AQ29" si="74">IF($AM$31=0,0,AM24/$AM$31)</f>
        <v>0.37373737373737376</v>
      </c>
      <c r="AR24" s="39">
        <f t="shared" ref="AR24:AR30" si="75">IF($AN$31=0,0,AN24/$AN$31)</f>
        <v>0.25</v>
      </c>
      <c r="AS24" s="138">
        <f t="shared" ref="AS24:AS29" si="76">IF($B24="","",$B24)</f>
        <v>8</v>
      </c>
      <c r="AT24" s="42"/>
      <c r="AU24" s="311"/>
      <c r="AV24" s="43"/>
      <c r="AW24" s="43"/>
      <c r="AX24" s="39">
        <f t="shared" ref="AX24:AX29" si="77">IF($AM$31=0,0,AT24/$AM$31)</f>
        <v>0</v>
      </c>
      <c r="AY24" s="39">
        <f t="shared" ref="AY24:AY30" si="78">IF($AN$31=0,0,AU24/$AN$31)</f>
        <v>0</v>
      </c>
      <c r="AZ24" s="138">
        <f t="shared" ref="AZ24:AZ29" si="79">IF($B24="","",$B24)</f>
        <v>8</v>
      </c>
      <c r="BA24" s="42"/>
      <c r="BB24" s="311"/>
      <c r="BC24" s="43"/>
      <c r="BD24" s="43"/>
      <c r="BE24" s="39">
        <f t="shared" ref="BE24:BE29" si="80">IF($BA$31=0,0,BA24/$BA$31)</f>
        <v>0</v>
      </c>
      <c r="BF24" s="39">
        <f t="shared" ref="BF24:BF30" si="81">IF($BB$31=0,0,BB24/$BB$31)</f>
        <v>0</v>
      </c>
    </row>
    <row r="25" spans="1:58" s="308" customFormat="1" ht="14" thickBot="1" x14ac:dyDescent="0.2">
      <c r="A25" s="27" t="s">
        <v>127</v>
      </c>
      <c r="B25" s="310">
        <v>6</v>
      </c>
      <c r="C25" s="18">
        <f t="shared" ref="C25:C29" si="82">K25+R25+Y25+AF25+AM25+AT25+BA25</f>
        <v>103</v>
      </c>
      <c r="D25" s="18">
        <f t="shared" si="56"/>
        <v>8</v>
      </c>
      <c r="E25" s="18">
        <f t="shared" si="57"/>
        <v>8</v>
      </c>
      <c r="F25" s="18">
        <f t="shared" si="58"/>
        <v>4</v>
      </c>
      <c r="G25" s="37" t="e">
        <f t="shared" si="59"/>
        <v>#VALUE!</v>
      </c>
      <c r="H25" s="37">
        <f t="shared" si="60"/>
        <v>0.27586206896551724</v>
      </c>
      <c r="I25" s="138">
        <f t="shared" si="61"/>
        <v>6</v>
      </c>
      <c r="J25" s="27" t="str">
        <f t="shared" ref="J25:J29" si="83">IF(A25="","",A25)</f>
        <v>Mason Smith</v>
      </c>
      <c r="K25" s="42">
        <v>21</v>
      </c>
      <c r="L25" s="311">
        <v>1</v>
      </c>
      <c r="M25" s="43">
        <v>3</v>
      </c>
      <c r="N25" s="43">
        <v>1</v>
      </c>
      <c r="O25" s="39">
        <f t="shared" si="62"/>
        <v>0.21875</v>
      </c>
      <c r="P25" s="39">
        <f t="shared" si="63"/>
        <v>0.125</v>
      </c>
      <c r="Q25" s="138">
        <f t="shared" si="64"/>
        <v>6</v>
      </c>
      <c r="R25" s="42">
        <v>19</v>
      </c>
      <c r="S25" s="311">
        <v>3</v>
      </c>
      <c r="T25" s="43"/>
      <c r="U25" s="43"/>
      <c r="V25" s="39">
        <f t="shared" si="65"/>
        <v>0.19</v>
      </c>
      <c r="W25" s="39">
        <f t="shared" si="66"/>
        <v>0.42857142857142855</v>
      </c>
      <c r="X25" s="138">
        <f t="shared" si="67"/>
        <v>6</v>
      </c>
      <c r="Y25" s="42">
        <v>15</v>
      </c>
      <c r="Z25" s="311">
        <v>2</v>
      </c>
      <c r="AA25" s="43">
        <v>1</v>
      </c>
      <c r="AB25" s="43">
        <v>1</v>
      </c>
      <c r="AC25" s="39">
        <f t="shared" si="68"/>
        <v>0.23809523809523808</v>
      </c>
      <c r="AD25" s="39">
        <f t="shared" si="69"/>
        <v>0.66666666666666663</v>
      </c>
      <c r="AE25" s="138">
        <f t="shared" si="70"/>
        <v>6</v>
      </c>
      <c r="AF25" s="42">
        <v>23</v>
      </c>
      <c r="AG25" s="311">
        <v>1</v>
      </c>
      <c r="AH25" s="43"/>
      <c r="AI25" s="43"/>
      <c r="AJ25" s="39">
        <f t="shared" si="71"/>
        <v>0.24731182795698925</v>
      </c>
      <c r="AK25" s="39">
        <f t="shared" si="72"/>
        <v>0.14285714285714285</v>
      </c>
      <c r="AL25" s="138">
        <f t="shared" si="73"/>
        <v>6</v>
      </c>
      <c r="AM25" s="42">
        <v>25</v>
      </c>
      <c r="AN25" s="311">
        <v>1</v>
      </c>
      <c r="AO25" s="43">
        <v>4</v>
      </c>
      <c r="AP25" s="43">
        <v>2</v>
      </c>
      <c r="AQ25" s="39">
        <f t="shared" si="74"/>
        <v>0.25252525252525254</v>
      </c>
      <c r="AR25" s="39">
        <f t="shared" si="75"/>
        <v>0.25</v>
      </c>
      <c r="AS25" s="138">
        <f t="shared" si="76"/>
        <v>6</v>
      </c>
      <c r="AT25" s="42"/>
      <c r="AU25" s="311"/>
      <c r="AV25" s="43"/>
      <c r="AW25" s="43"/>
      <c r="AX25" s="39">
        <f t="shared" si="77"/>
        <v>0</v>
      </c>
      <c r="AY25" s="39">
        <f t="shared" si="78"/>
        <v>0</v>
      </c>
      <c r="AZ25" s="138">
        <f t="shared" si="79"/>
        <v>6</v>
      </c>
      <c r="BA25" s="42"/>
      <c r="BB25" s="311"/>
      <c r="BC25" s="43"/>
      <c r="BD25" s="43"/>
      <c r="BE25" s="39">
        <f t="shared" si="80"/>
        <v>0</v>
      </c>
      <c r="BF25" s="39">
        <f t="shared" si="81"/>
        <v>0</v>
      </c>
    </row>
    <row r="26" spans="1:58" s="308" customFormat="1" ht="14" thickBot="1" x14ac:dyDescent="0.2">
      <c r="A26" s="27" t="s">
        <v>128</v>
      </c>
      <c r="B26" s="310">
        <v>5</v>
      </c>
      <c r="C26" s="18">
        <f t="shared" si="82"/>
        <v>174</v>
      </c>
      <c r="D26" s="18">
        <f t="shared" si="56"/>
        <v>14</v>
      </c>
      <c r="E26" s="18">
        <f t="shared" si="57"/>
        <v>0</v>
      </c>
      <c r="F26" s="18">
        <f t="shared" si="58"/>
        <v>0</v>
      </c>
      <c r="G26" s="37" t="e">
        <f t="shared" si="59"/>
        <v>#VALUE!</v>
      </c>
      <c r="H26" s="37">
        <f t="shared" si="60"/>
        <v>0.48275862068965519</v>
      </c>
      <c r="I26" s="138">
        <f t="shared" si="61"/>
        <v>5</v>
      </c>
      <c r="J26" s="27" t="str">
        <f t="shared" si="83"/>
        <v>Peter Parsons</v>
      </c>
      <c r="K26" s="42">
        <v>31</v>
      </c>
      <c r="L26" s="311">
        <v>5</v>
      </c>
      <c r="M26" s="43"/>
      <c r="N26" s="43"/>
      <c r="O26" s="39">
        <f t="shared" si="62"/>
        <v>0.32291666666666669</v>
      </c>
      <c r="P26" s="39">
        <f t="shared" si="63"/>
        <v>0.625</v>
      </c>
      <c r="Q26" s="138">
        <f t="shared" si="64"/>
        <v>5</v>
      </c>
      <c r="R26" s="42">
        <v>39</v>
      </c>
      <c r="S26" s="311">
        <v>2</v>
      </c>
      <c r="T26" s="43"/>
      <c r="U26" s="43"/>
      <c r="V26" s="39">
        <f t="shared" si="65"/>
        <v>0.39</v>
      </c>
      <c r="W26" s="39">
        <f t="shared" si="66"/>
        <v>0.2857142857142857</v>
      </c>
      <c r="X26" s="138">
        <f t="shared" si="67"/>
        <v>5</v>
      </c>
      <c r="Y26" s="42">
        <v>30</v>
      </c>
      <c r="Z26" s="311"/>
      <c r="AA26" s="43"/>
      <c r="AB26" s="43"/>
      <c r="AC26" s="39">
        <f t="shared" si="68"/>
        <v>0.47619047619047616</v>
      </c>
      <c r="AD26" s="39">
        <f t="shared" si="69"/>
        <v>0</v>
      </c>
      <c r="AE26" s="138">
        <f t="shared" si="70"/>
        <v>5</v>
      </c>
      <c r="AF26" s="42">
        <v>37</v>
      </c>
      <c r="AG26" s="311">
        <v>5</v>
      </c>
      <c r="AH26" s="43"/>
      <c r="AI26" s="43"/>
      <c r="AJ26" s="39">
        <f t="shared" si="71"/>
        <v>0.39784946236559138</v>
      </c>
      <c r="AK26" s="39">
        <f t="shared" si="72"/>
        <v>0.7142857142857143</v>
      </c>
      <c r="AL26" s="138">
        <f t="shared" si="73"/>
        <v>5</v>
      </c>
      <c r="AM26" s="42">
        <v>37</v>
      </c>
      <c r="AN26" s="311">
        <v>2</v>
      </c>
      <c r="AO26" s="43"/>
      <c r="AP26" s="43"/>
      <c r="AQ26" s="39">
        <f t="shared" si="74"/>
        <v>0.37373737373737376</v>
      </c>
      <c r="AR26" s="39">
        <f t="shared" si="75"/>
        <v>0.5</v>
      </c>
      <c r="AS26" s="138">
        <f t="shared" si="76"/>
        <v>5</v>
      </c>
      <c r="AT26" s="42"/>
      <c r="AU26" s="311"/>
      <c r="AV26" s="43"/>
      <c r="AW26" s="43"/>
      <c r="AX26" s="39">
        <f t="shared" si="77"/>
        <v>0</v>
      </c>
      <c r="AY26" s="39">
        <f t="shared" si="78"/>
        <v>0</v>
      </c>
      <c r="AZ26" s="138">
        <f t="shared" si="79"/>
        <v>5</v>
      </c>
      <c r="BA26" s="42"/>
      <c r="BB26" s="311"/>
      <c r="BC26" s="43"/>
      <c r="BD26" s="43"/>
      <c r="BE26" s="39">
        <f t="shared" si="80"/>
        <v>0</v>
      </c>
      <c r="BF26" s="39">
        <f t="shared" si="81"/>
        <v>0</v>
      </c>
    </row>
    <row r="27" spans="1:58" s="308" customFormat="1" ht="14" thickBot="1" x14ac:dyDescent="0.2">
      <c r="A27" s="27" t="s">
        <v>183</v>
      </c>
      <c r="B27" s="310">
        <v>3</v>
      </c>
      <c r="C27" s="18">
        <f t="shared" si="82"/>
        <v>5</v>
      </c>
      <c r="D27" s="18">
        <f t="shared" si="56"/>
        <v>0</v>
      </c>
      <c r="E27" s="18">
        <f t="shared" si="57"/>
        <v>0</v>
      </c>
      <c r="F27" s="18">
        <f t="shared" si="58"/>
        <v>0</v>
      </c>
      <c r="G27" s="37" t="e">
        <f t="shared" si="59"/>
        <v>#VALUE!</v>
      </c>
      <c r="H27" s="37">
        <f t="shared" si="60"/>
        <v>0</v>
      </c>
      <c r="I27" s="138">
        <f t="shared" si="61"/>
        <v>3</v>
      </c>
      <c r="J27" s="27" t="str">
        <f t="shared" si="83"/>
        <v>John Courtney</v>
      </c>
      <c r="K27" s="42">
        <v>2</v>
      </c>
      <c r="L27" s="311"/>
      <c r="M27" s="43"/>
      <c r="N27" s="43"/>
      <c r="O27" s="39">
        <f t="shared" si="62"/>
        <v>2.0833333333333332E-2</v>
      </c>
      <c r="P27" s="39">
        <f t="shared" si="63"/>
        <v>0</v>
      </c>
      <c r="Q27" s="138">
        <f t="shared" si="64"/>
        <v>3</v>
      </c>
      <c r="R27" s="42">
        <v>3</v>
      </c>
      <c r="S27" s="311"/>
      <c r="T27" s="43"/>
      <c r="U27" s="43"/>
      <c r="V27" s="39">
        <f t="shared" si="65"/>
        <v>0.03</v>
      </c>
      <c r="W27" s="39">
        <f t="shared" si="66"/>
        <v>0</v>
      </c>
      <c r="X27" s="138">
        <f t="shared" si="67"/>
        <v>3</v>
      </c>
      <c r="Y27" s="42"/>
      <c r="Z27" s="311"/>
      <c r="AA27" s="43"/>
      <c r="AB27" s="43"/>
      <c r="AC27" s="39">
        <f t="shared" si="68"/>
        <v>0</v>
      </c>
      <c r="AD27" s="39">
        <f t="shared" si="69"/>
        <v>0</v>
      </c>
      <c r="AE27" s="138">
        <f t="shared" si="70"/>
        <v>3</v>
      </c>
      <c r="AF27" s="42"/>
      <c r="AG27" s="311"/>
      <c r="AH27" s="43"/>
      <c r="AI27" s="43"/>
      <c r="AJ27" s="39">
        <f t="shared" si="71"/>
        <v>0</v>
      </c>
      <c r="AK27" s="39">
        <f t="shared" si="72"/>
        <v>0</v>
      </c>
      <c r="AL27" s="138">
        <f t="shared" si="73"/>
        <v>3</v>
      </c>
      <c r="AM27" s="42"/>
      <c r="AN27" s="311"/>
      <c r="AO27" s="43"/>
      <c r="AP27" s="43"/>
      <c r="AQ27" s="39">
        <f t="shared" si="74"/>
        <v>0</v>
      </c>
      <c r="AR27" s="39">
        <f t="shared" si="75"/>
        <v>0</v>
      </c>
      <c r="AS27" s="138">
        <f t="shared" si="76"/>
        <v>3</v>
      </c>
      <c r="AT27" s="42"/>
      <c r="AU27" s="311"/>
      <c r="AV27" s="43"/>
      <c r="AW27" s="43"/>
      <c r="AX27" s="39">
        <f t="shared" si="77"/>
        <v>0</v>
      </c>
      <c r="AY27" s="39">
        <f t="shared" si="78"/>
        <v>0</v>
      </c>
      <c r="AZ27" s="138">
        <f t="shared" si="79"/>
        <v>3</v>
      </c>
      <c r="BA27" s="42"/>
      <c r="BB27" s="311"/>
      <c r="BC27" s="43"/>
      <c r="BD27" s="43"/>
      <c r="BE27" s="39">
        <f t="shared" si="80"/>
        <v>0</v>
      </c>
      <c r="BF27" s="39">
        <f t="shared" si="81"/>
        <v>0</v>
      </c>
    </row>
    <row r="28" spans="1:58" s="308" customFormat="1" ht="14" thickBot="1" x14ac:dyDescent="0.2">
      <c r="A28" s="316"/>
      <c r="B28" s="310"/>
      <c r="C28" s="18">
        <f t="shared" si="82"/>
        <v>0</v>
      </c>
      <c r="D28" s="18">
        <f t="shared" si="56"/>
        <v>0</v>
      </c>
      <c r="E28" s="18">
        <f t="shared" si="57"/>
        <v>0</v>
      </c>
      <c r="F28" s="18">
        <f t="shared" si="58"/>
        <v>0</v>
      </c>
      <c r="G28" s="37" t="e">
        <f t="shared" si="59"/>
        <v>#VALUE!</v>
      </c>
      <c r="H28" s="37">
        <f t="shared" si="60"/>
        <v>0</v>
      </c>
      <c r="I28" s="138" t="str">
        <f t="shared" si="61"/>
        <v/>
      </c>
      <c r="J28" s="27" t="str">
        <f t="shared" si="83"/>
        <v/>
      </c>
      <c r="K28" s="312"/>
      <c r="L28" s="311"/>
      <c r="M28" s="43"/>
      <c r="N28" s="43"/>
      <c r="O28" s="39">
        <f t="shared" si="62"/>
        <v>0</v>
      </c>
      <c r="P28" s="39">
        <f t="shared" si="63"/>
        <v>0</v>
      </c>
      <c r="Q28" s="138" t="str">
        <f t="shared" si="64"/>
        <v/>
      </c>
      <c r="R28" s="42"/>
      <c r="S28" s="311"/>
      <c r="T28" s="43"/>
      <c r="U28" s="43"/>
      <c r="V28" s="39">
        <f t="shared" si="65"/>
        <v>0</v>
      </c>
      <c r="W28" s="39">
        <f t="shared" si="66"/>
        <v>0</v>
      </c>
      <c r="X28" s="138" t="str">
        <f t="shared" si="67"/>
        <v/>
      </c>
      <c r="Y28" s="42"/>
      <c r="Z28" s="311"/>
      <c r="AA28" s="43"/>
      <c r="AB28" s="43"/>
      <c r="AC28" s="39">
        <f t="shared" si="68"/>
        <v>0</v>
      </c>
      <c r="AD28" s="39">
        <f t="shared" si="69"/>
        <v>0</v>
      </c>
      <c r="AE28" s="138" t="str">
        <f t="shared" si="70"/>
        <v/>
      </c>
      <c r="AF28" s="317"/>
      <c r="AG28" s="318"/>
      <c r="AH28" s="319"/>
      <c r="AI28" s="319"/>
      <c r="AJ28" s="39">
        <f t="shared" si="71"/>
        <v>0</v>
      </c>
      <c r="AK28" s="39">
        <f t="shared" si="72"/>
        <v>0</v>
      </c>
      <c r="AL28" s="138" t="str">
        <f t="shared" si="73"/>
        <v/>
      </c>
      <c r="AM28" s="312"/>
      <c r="AN28" s="311"/>
      <c r="AO28" s="43"/>
      <c r="AP28" s="43"/>
      <c r="AQ28" s="39">
        <f t="shared" si="74"/>
        <v>0</v>
      </c>
      <c r="AR28" s="39">
        <f t="shared" si="75"/>
        <v>0</v>
      </c>
      <c r="AS28" s="138" t="str">
        <f t="shared" si="76"/>
        <v/>
      </c>
      <c r="AT28" s="312"/>
      <c r="AU28" s="311"/>
      <c r="AV28" s="43"/>
      <c r="AW28" s="43"/>
      <c r="AX28" s="39">
        <f t="shared" si="77"/>
        <v>0</v>
      </c>
      <c r="AY28" s="39">
        <f t="shared" si="78"/>
        <v>0</v>
      </c>
      <c r="AZ28" s="138" t="str">
        <f t="shared" si="79"/>
        <v/>
      </c>
      <c r="BA28" s="42"/>
      <c r="BB28" s="311"/>
      <c r="BC28" s="43"/>
      <c r="BD28" s="43"/>
      <c r="BE28" s="39">
        <f t="shared" si="80"/>
        <v>0</v>
      </c>
      <c r="BF28" s="39">
        <f t="shared" si="81"/>
        <v>0</v>
      </c>
    </row>
    <row r="29" spans="1:58" s="308" customFormat="1" ht="14" thickBot="1" x14ac:dyDescent="0.2">
      <c r="A29" s="27"/>
      <c r="B29" s="310"/>
      <c r="C29" s="18" t="e">
        <f t="shared" si="82"/>
        <v>#VALUE!</v>
      </c>
      <c r="D29" s="18">
        <f t="shared" si="56"/>
        <v>0</v>
      </c>
      <c r="E29" s="18">
        <f t="shared" si="57"/>
        <v>0</v>
      </c>
      <c r="F29" s="18">
        <f t="shared" si="58"/>
        <v>0</v>
      </c>
      <c r="G29" s="37" t="e">
        <f t="shared" si="59"/>
        <v>#VALUE!</v>
      </c>
      <c r="H29" s="37">
        <f t="shared" si="60"/>
        <v>0</v>
      </c>
      <c r="I29" s="138" t="str">
        <f t="shared" si="61"/>
        <v/>
      </c>
      <c r="J29" s="27" t="str">
        <f t="shared" si="83"/>
        <v/>
      </c>
      <c r="K29" s="312" t="s">
        <v>78</v>
      </c>
      <c r="L29" s="311"/>
      <c r="M29" s="43"/>
      <c r="N29" s="43"/>
      <c r="O29" s="39"/>
      <c r="P29" s="39">
        <f t="shared" si="63"/>
        <v>0</v>
      </c>
      <c r="Q29" s="138" t="str">
        <f t="shared" si="64"/>
        <v/>
      </c>
      <c r="R29" s="42"/>
      <c r="S29" s="311"/>
      <c r="T29" s="43"/>
      <c r="U29" s="43"/>
      <c r="V29" s="39">
        <f t="shared" si="65"/>
        <v>0</v>
      </c>
      <c r="W29" s="39">
        <f t="shared" si="66"/>
        <v>0</v>
      </c>
      <c r="X29" s="138" t="str">
        <f t="shared" si="67"/>
        <v/>
      </c>
      <c r="Y29" s="42"/>
      <c r="Z29" s="311"/>
      <c r="AA29" s="43"/>
      <c r="AB29" s="43"/>
      <c r="AC29" s="39">
        <f t="shared" si="68"/>
        <v>0</v>
      </c>
      <c r="AD29" s="39">
        <f t="shared" si="69"/>
        <v>0</v>
      </c>
      <c r="AE29" s="138" t="str">
        <f t="shared" si="70"/>
        <v/>
      </c>
      <c r="AF29" s="317"/>
      <c r="AG29" s="318"/>
      <c r="AH29" s="319"/>
      <c r="AI29" s="319"/>
      <c r="AJ29" s="39">
        <f t="shared" si="71"/>
        <v>0</v>
      </c>
      <c r="AK29" s="39">
        <f t="shared" si="72"/>
        <v>0</v>
      </c>
      <c r="AL29" s="138" t="str">
        <f t="shared" si="73"/>
        <v/>
      </c>
      <c r="AM29" s="312"/>
      <c r="AN29" s="311"/>
      <c r="AO29" s="43"/>
      <c r="AP29" s="43"/>
      <c r="AQ29" s="39">
        <f t="shared" si="74"/>
        <v>0</v>
      </c>
      <c r="AR29" s="39">
        <f t="shared" si="75"/>
        <v>0</v>
      </c>
      <c r="AS29" s="138" t="str">
        <f t="shared" si="76"/>
        <v/>
      </c>
      <c r="AT29" s="312"/>
      <c r="AU29" s="311"/>
      <c r="AV29" s="43"/>
      <c r="AW29" s="43"/>
      <c r="AX29" s="39">
        <f t="shared" si="77"/>
        <v>0</v>
      </c>
      <c r="AY29" s="39">
        <f t="shared" si="78"/>
        <v>0</v>
      </c>
      <c r="AZ29" s="138" t="str">
        <f t="shared" si="79"/>
        <v/>
      </c>
      <c r="BA29" s="42"/>
      <c r="BB29" s="311"/>
      <c r="BC29" s="43"/>
      <c r="BD29" s="43"/>
      <c r="BE29" s="39">
        <f t="shared" si="80"/>
        <v>0</v>
      </c>
      <c r="BF29" s="39">
        <f t="shared" si="81"/>
        <v>0</v>
      </c>
    </row>
    <row r="30" spans="1:58" s="308" customFormat="1" ht="14" thickBot="1" x14ac:dyDescent="0.2">
      <c r="A30" s="40" t="s">
        <v>19</v>
      </c>
      <c r="B30" s="139"/>
      <c r="C30" s="18"/>
      <c r="D30" s="40">
        <f>L30+S30+Z30+AG30+AN30+BB30</f>
        <v>0</v>
      </c>
      <c r="E30" s="18"/>
      <c r="F30" s="18"/>
      <c r="G30" s="17"/>
      <c r="H30" s="37">
        <f t="shared" si="60"/>
        <v>0</v>
      </c>
      <c r="I30" s="137"/>
      <c r="J30" s="41" t="s">
        <v>19</v>
      </c>
      <c r="K30" s="42"/>
      <c r="L30" s="314"/>
      <c r="M30" s="43"/>
      <c r="N30" s="43"/>
      <c r="O30" s="39"/>
      <c r="P30" s="39">
        <f t="shared" si="63"/>
        <v>0</v>
      </c>
      <c r="Q30" s="137"/>
      <c r="R30" s="42"/>
      <c r="S30" s="314"/>
      <c r="T30" s="43"/>
      <c r="U30" s="43"/>
      <c r="V30" s="39"/>
      <c r="W30" s="39">
        <f t="shared" si="66"/>
        <v>0</v>
      </c>
      <c r="X30" s="137"/>
      <c r="Y30" s="42"/>
      <c r="Z30" s="314"/>
      <c r="AA30" s="43"/>
      <c r="AB30" s="43"/>
      <c r="AC30" s="39"/>
      <c r="AD30" s="39">
        <f t="shared" si="69"/>
        <v>0</v>
      </c>
      <c r="AE30" s="137"/>
      <c r="AF30" s="44"/>
      <c r="AG30" s="320"/>
      <c r="AH30" s="45"/>
      <c r="AI30" s="45"/>
      <c r="AJ30" s="45"/>
      <c r="AK30" s="39">
        <f t="shared" si="72"/>
        <v>0</v>
      </c>
      <c r="AL30" s="137"/>
      <c r="AM30" s="42"/>
      <c r="AN30" s="314"/>
      <c r="AO30" s="43"/>
      <c r="AP30" s="43"/>
      <c r="AQ30" s="39"/>
      <c r="AR30" s="39">
        <f t="shared" si="75"/>
        <v>0</v>
      </c>
      <c r="AS30" s="137"/>
      <c r="AT30" s="42"/>
      <c r="AU30" s="314"/>
      <c r="AV30" s="43"/>
      <c r="AW30" s="43"/>
      <c r="AX30" s="39"/>
      <c r="AY30" s="39">
        <f t="shared" si="78"/>
        <v>0</v>
      </c>
      <c r="AZ30" s="137"/>
      <c r="BA30" s="42"/>
      <c r="BB30" s="314"/>
      <c r="BC30" s="43"/>
      <c r="BD30" s="43"/>
      <c r="BE30" s="39"/>
      <c r="BF30" s="39">
        <f t="shared" si="81"/>
        <v>0</v>
      </c>
    </row>
    <row r="31" spans="1:58" s="308" customFormat="1" ht="14" thickBot="1" x14ac:dyDescent="0.2">
      <c r="A31" s="46"/>
      <c r="B31" s="141"/>
      <c r="C31" s="19" t="e">
        <f t="shared" ref="C31:H31" si="84">SUM(C24:C29)</f>
        <v>#VALUE!</v>
      </c>
      <c r="D31" s="20">
        <f>SUM(D24:D30)</f>
        <v>29</v>
      </c>
      <c r="E31" s="21">
        <f t="shared" si="84"/>
        <v>13</v>
      </c>
      <c r="F31" s="22">
        <f t="shared" si="84"/>
        <v>6</v>
      </c>
      <c r="G31" s="23" t="e">
        <f t="shared" si="84"/>
        <v>#VALUE!</v>
      </c>
      <c r="H31" s="24">
        <f t="shared" si="84"/>
        <v>1</v>
      </c>
      <c r="I31" s="137"/>
      <c r="J31" s="43"/>
      <c r="K31" s="19">
        <f>SUM(K24:K29)</f>
        <v>96</v>
      </c>
      <c r="L31" s="20">
        <f>SUM(L24:L30)</f>
        <v>8</v>
      </c>
      <c r="M31" s="21">
        <f>SUM(M24:M29)</f>
        <v>4</v>
      </c>
      <c r="N31" s="22">
        <f>SUM(N24:N29)</f>
        <v>2</v>
      </c>
      <c r="O31" s="25">
        <f>SUM(O24:O28)</f>
        <v>1</v>
      </c>
      <c r="P31" s="26">
        <f>SUM(P24:P30)</f>
        <v>1</v>
      </c>
      <c r="Q31" s="137"/>
      <c r="R31" s="19">
        <f>SUM(R24:R29)</f>
        <v>100</v>
      </c>
      <c r="S31" s="20">
        <f>SUM(S24:S30)</f>
        <v>7</v>
      </c>
      <c r="T31" s="21">
        <f>SUM(T24:T29)</f>
        <v>0</v>
      </c>
      <c r="U31" s="22">
        <f>SUM(U24:U29)</f>
        <v>0</v>
      </c>
      <c r="V31" s="25">
        <f>SUM(V24:V29)</f>
        <v>1</v>
      </c>
      <c r="W31" s="26">
        <f>SUM(W24:W30)</f>
        <v>0.99999999999999989</v>
      </c>
      <c r="X31" s="137"/>
      <c r="Y31" s="19">
        <f>SUM(Y24:Y29)</f>
        <v>63</v>
      </c>
      <c r="Z31" s="20">
        <f>SUM(Z24:Z30)</f>
        <v>3</v>
      </c>
      <c r="AA31" s="21">
        <f>SUM(AA24:AA29)</f>
        <v>3</v>
      </c>
      <c r="AB31" s="22">
        <f>SUM(AB24:AB29)</f>
        <v>1</v>
      </c>
      <c r="AC31" s="25">
        <f>SUM(AC24:AC29)</f>
        <v>0.99999999999999989</v>
      </c>
      <c r="AD31" s="26">
        <f>SUM(AD24:AD30)</f>
        <v>1</v>
      </c>
      <c r="AE31" s="137"/>
      <c r="AF31" s="19">
        <f>SUM(AF24:AF29)</f>
        <v>93</v>
      </c>
      <c r="AG31" s="20">
        <f>SUM(AG24:AG30)</f>
        <v>7</v>
      </c>
      <c r="AH31" s="21">
        <f>SUM(AH24:AH29)</f>
        <v>1</v>
      </c>
      <c r="AI31" s="22">
        <f>SUM(AI24:AI29)</f>
        <v>1</v>
      </c>
      <c r="AJ31" s="25">
        <f>SUM(AJ24:AJ29)</f>
        <v>1</v>
      </c>
      <c r="AK31" s="26">
        <f>SUM(AK24:AK30)</f>
        <v>1</v>
      </c>
      <c r="AL31" s="137"/>
      <c r="AM31" s="19">
        <f>SUM(AM24:AM29)</f>
        <v>99</v>
      </c>
      <c r="AN31" s="20">
        <f>SUM(AN24:AN30)</f>
        <v>4</v>
      </c>
      <c r="AO31" s="21">
        <f>SUM(AO24:AO29)</f>
        <v>5</v>
      </c>
      <c r="AP31" s="22">
        <f>SUM(AP24:AP29)</f>
        <v>2</v>
      </c>
      <c r="AQ31" s="25">
        <f>SUM(AQ24:AQ29)</f>
        <v>1</v>
      </c>
      <c r="AR31" s="26">
        <f>SUM(AR24:AR30)</f>
        <v>1</v>
      </c>
      <c r="AS31" s="137"/>
      <c r="AT31" s="19">
        <f>SUM(AT24:AT29)</f>
        <v>0</v>
      </c>
      <c r="AU31" s="20">
        <f>SUM(AU24:AU30)</f>
        <v>0</v>
      </c>
      <c r="AV31" s="21">
        <f>SUM(AV24:AV29)</f>
        <v>0</v>
      </c>
      <c r="AW31" s="22">
        <f>SUM(AW24:AW29)</f>
        <v>0</v>
      </c>
      <c r="AX31" s="25">
        <f>SUM(AX24:AX29)</f>
        <v>0</v>
      </c>
      <c r="AY31" s="26">
        <f>SUM(AY24:AY30)</f>
        <v>0</v>
      </c>
      <c r="AZ31" s="137"/>
      <c r="BA31" s="19">
        <f>SUM(BA24:BA29)</f>
        <v>0</v>
      </c>
      <c r="BB31" s="20">
        <f>SUM(BB24:BB30)</f>
        <v>0</v>
      </c>
      <c r="BC31" s="21">
        <f>SUM(BC24:BC29)</f>
        <v>0</v>
      </c>
      <c r="BD31" s="22">
        <f>SUM(BD24:BD29)</f>
        <v>0</v>
      </c>
      <c r="BE31" s="25">
        <f>SUM(BE24:BE29)</f>
        <v>0</v>
      </c>
      <c r="BF31" s="26">
        <f>SUM(BF24:BF30)</f>
        <v>0</v>
      </c>
    </row>
    <row r="32" spans="1:58" s="308" customFormat="1" ht="15" thickBot="1" x14ac:dyDescent="0.2">
      <c r="A32" s="366" t="s">
        <v>68</v>
      </c>
      <c r="B32" s="367"/>
      <c r="C32" s="368" t="s">
        <v>117</v>
      </c>
      <c r="D32" s="367"/>
      <c r="E32" s="367"/>
      <c r="F32" s="367"/>
      <c r="G32" s="367"/>
      <c r="H32" s="369"/>
      <c r="I32" s="137"/>
      <c r="J32" s="32" t="str">
        <f>C32</f>
        <v>Titans (New Jersey)</v>
      </c>
      <c r="K32" s="32" t="s">
        <v>13</v>
      </c>
      <c r="L32" s="360" t="s">
        <v>22</v>
      </c>
      <c r="M32" s="361"/>
      <c r="N32" s="362"/>
      <c r="O32" s="32" t="s">
        <v>69</v>
      </c>
      <c r="P32" s="51">
        <v>2</v>
      </c>
      <c r="Q32" s="137"/>
      <c r="R32" s="32" t="s">
        <v>13</v>
      </c>
      <c r="S32" s="360" t="s">
        <v>80</v>
      </c>
      <c r="T32" s="361"/>
      <c r="U32" s="362"/>
      <c r="V32" s="32" t="s">
        <v>69</v>
      </c>
      <c r="W32" s="51">
        <v>8</v>
      </c>
      <c r="X32" s="137"/>
      <c r="Y32" s="32" t="s">
        <v>13</v>
      </c>
      <c r="Z32" s="360" t="s">
        <v>82</v>
      </c>
      <c r="AA32" s="361"/>
      <c r="AB32" s="362"/>
      <c r="AC32" s="32" t="s">
        <v>69</v>
      </c>
      <c r="AD32" s="51">
        <v>15</v>
      </c>
      <c r="AE32" s="137"/>
      <c r="AF32" s="32" t="s">
        <v>13</v>
      </c>
      <c r="AG32" s="360" t="s">
        <v>81</v>
      </c>
      <c r="AH32" s="361"/>
      <c r="AI32" s="362"/>
      <c r="AJ32" s="32" t="s">
        <v>69</v>
      </c>
      <c r="AK32" s="51">
        <v>19</v>
      </c>
      <c r="AL32" s="137"/>
      <c r="AM32" s="32" t="s">
        <v>13</v>
      </c>
      <c r="AN32" s="360" t="s">
        <v>207</v>
      </c>
      <c r="AO32" s="361"/>
      <c r="AP32" s="362"/>
      <c r="AQ32" s="32" t="s">
        <v>69</v>
      </c>
      <c r="AR32" s="51">
        <v>24</v>
      </c>
      <c r="AS32" s="137"/>
      <c r="AT32" s="32" t="s">
        <v>13</v>
      </c>
      <c r="AU32" s="360"/>
      <c r="AV32" s="361"/>
      <c r="AW32" s="362"/>
      <c r="AX32" s="32" t="s">
        <v>69</v>
      </c>
      <c r="AY32" s="51"/>
      <c r="AZ32" s="137"/>
      <c r="BA32" s="32" t="s">
        <v>13</v>
      </c>
      <c r="BB32" s="360"/>
      <c r="BC32" s="361"/>
      <c r="BD32" s="362"/>
      <c r="BE32" s="32" t="s">
        <v>69</v>
      </c>
      <c r="BF32" s="51"/>
    </row>
    <row r="33" spans="1:58" s="308" customFormat="1" ht="43" thickBot="1" x14ac:dyDescent="0.2">
      <c r="A33" s="16" t="s">
        <v>0</v>
      </c>
      <c r="B33" s="16" t="s">
        <v>60</v>
      </c>
      <c r="C33" s="16" t="s">
        <v>1</v>
      </c>
      <c r="D33" s="16" t="s">
        <v>4</v>
      </c>
      <c r="E33" s="16" t="s">
        <v>2</v>
      </c>
      <c r="F33" s="16" t="s">
        <v>3</v>
      </c>
      <c r="G33" s="14" t="s">
        <v>6</v>
      </c>
      <c r="H33" s="14" t="s">
        <v>5</v>
      </c>
      <c r="I33" s="137"/>
      <c r="J33" s="33" t="s">
        <v>0</v>
      </c>
      <c r="K33" s="34" t="s">
        <v>11</v>
      </c>
      <c r="L33" s="34" t="s">
        <v>10</v>
      </c>
      <c r="M33" s="34" t="s">
        <v>9</v>
      </c>
      <c r="N33" s="35" t="s">
        <v>15</v>
      </c>
      <c r="O33" s="36" t="s">
        <v>16</v>
      </c>
      <c r="P33" s="36" t="s">
        <v>12</v>
      </c>
      <c r="Q33" s="137"/>
      <c r="R33" s="34" t="s">
        <v>11</v>
      </c>
      <c r="S33" s="34" t="s">
        <v>10</v>
      </c>
      <c r="T33" s="34" t="s">
        <v>9</v>
      </c>
      <c r="U33" s="35" t="s">
        <v>15</v>
      </c>
      <c r="V33" s="36" t="s">
        <v>16</v>
      </c>
      <c r="W33" s="36" t="s">
        <v>12</v>
      </c>
      <c r="X33" s="137"/>
      <c r="Y33" s="34" t="s">
        <v>11</v>
      </c>
      <c r="Z33" s="34" t="s">
        <v>10</v>
      </c>
      <c r="AA33" s="34" t="s">
        <v>9</v>
      </c>
      <c r="AB33" s="35" t="s">
        <v>15</v>
      </c>
      <c r="AC33" s="36" t="s">
        <v>16</v>
      </c>
      <c r="AD33" s="36" t="s">
        <v>12</v>
      </c>
      <c r="AE33" s="137"/>
      <c r="AF33" s="34" t="s">
        <v>11</v>
      </c>
      <c r="AG33" s="34" t="s">
        <v>10</v>
      </c>
      <c r="AH33" s="34" t="s">
        <v>9</v>
      </c>
      <c r="AI33" s="35" t="s">
        <v>15</v>
      </c>
      <c r="AJ33" s="36" t="s">
        <v>16</v>
      </c>
      <c r="AK33" s="36" t="s">
        <v>12</v>
      </c>
      <c r="AL33" s="137"/>
      <c r="AM33" s="34" t="s">
        <v>11</v>
      </c>
      <c r="AN33" s="34" t="s">
        <v>10</v>
      </c>
      <c r="AO33" s="34" t="s">
        <v>9</v>
      </c>
      <c r="AP33" s="35" t="s">
        <v>15</v>
      </c>
      <c r="AQ33" s="36" t="s">
        <v>16</v>
      </c>
      <c r="AR33" s="36" t="s">
        <v>12</v>
      </c>
      <c r="AS33" s="137"/>
      <c r="AT33" s="34" t="s">
        <v>11</v>
      </c>
      <c r="AU33" s="34" t="s">
        <v>10</v>
      </c>
      <c r="AV33" s="34" t="s">
        <v>9</v>
      </c>
      <c r="AW33" s="35" t="s">
        <v>15</v>
      </c>
      <c r="AX33" s="36" t="s">
        <v>16</v>
      </c>
      <c r="AY33" s="36" t="s">
        <v>12</v>
      </c>
      <c r="AZ33" s="137"/>
      <c r="BA33" s="34" t="s">
        <v>11</v>
      </c>
      <c r="BB33" s="34" t="s">
        <v>10</v>
      </c>
      <c r="BC33" s="34" t="s">
        <v>9</v>
      </c>
      <c r="BD33" s="35" t="s">
        <v>15</v>
      </c>
      <c r="BE33" s="36" t="s">
        <v>16</v>
      </c>
      <c r="BF33" s="36" t="s">
        <v>12</v>
      </c>
    </row>
    <row r="34" spans="1:58" s="308" customFormat="1" ht="14" thickBot="1" x14ac:dyDescent="0.2">
      <c r="A34" s="27" t="s">
        <v>129</v>
      </c>
      <c r="B34" s="310" t="s">
        <v>102</v>
      </c>
      <c r="C34" s="18">
        <f>K34+R34+Y34+AF34+AM34+AT34+BA34</f>
        <v>62</v>
      </c>
      <c r="D34" s="18">
        <f t="shared" ref="D34:D39" si="85">L34+S34+Z34+AG34+AN34+AU34+BB34</f>
        <v>0</v>
      </c>
      <c r="E34" s="18">
        <f t="shared" ref="E34:E39" si="86">M34+T34+AA34+AH34+AO34+AV34+BC34</f>
        <v>0</v>
      </c>
      <c r="F34" s="18">
        <f t="shared" ref="F34:F39" si="87">N34+U34+AB34+AI34+AP34+AW34+BD34</f>
        <v>0</v>
      </c>
      <c r="G34" s="37">
        <f t="shared" ref="G34:G39" si="88">IF($C$41=0,0,C34/$C$41)</f>
        <v>0.13219616204690832</v>
      </c>
      <c r="H34" s="37">
        <f t="shared" ref="H34:H40" si="89">IF($D$41=0,0,D34/$D$41)</f>
        <v>0</v>
      </c>
      <c r="I34" s="138" t="str">
        <f t="shared" ref="I34:I39" si="90">IF($B34="","",$B34)</f>
        <v>5</v>
      </c>
      <c r="J34" s="27" t="str">
        <f>IF(A34="","",A34)</f>
        <v>Omar Atim</v>
      </c>
      <c r="K34" s="42">
        <v>13</v>
      </c>
      <c r="L34" s="311">
        <v>0</v>
      </c>
      <c r="M34" s="43"/>
      <c r="N34" s="43"/>
      <c r="O34" s="39">
        <f t="shared" ref="O34:O39" si="91">IF($K$41=0,0,K34/$K$41)</f>
        <v>0.1368421052631579</v>
      </c>
      <c r="P34" s="39">
        <f t="shared" ref="P34:P40" si="92">IF($L$41=0,0,L34/$L$41)</f>
        <v>0</v>
      </c>
      <c r="Q34" s="138" t="str">
        <f t="shared" ref="Q34:Q39" si="93">IF($B34="","",$B34)</f>
        <v>5</v>
      </c>
      <c r="R34" s="42">
        <v>40</v>
      </c>
      <c r="S34" s="311"/>
      <c r="T34" s="43"/>
      <c r="U34" s="43"/>
      <c r="V34" s="39">
        <f t="shared" ref="V34:V39" si="94">IF($R$41=0,0,R34/$R$41)</f>
        <v>0.44444444444444442</v>
      </c>
      <c r="W34" s="39">
        <f t="shared" ref="W34:W40" si="95">IF($S$41=0,0,S34/$S$41)</f>
        <v>0</v>
      </c>
      <c r="X34" s="138" t="str">
        <f t="shared" ref="X34:X39" si="96">IF($B34="","",$B34)</f>
        <v>5</v>
      </c>
      <c r="Y34" s="42">
        <v>1</v>
      </c>
      <c r="Z34" s="311"/>
      <c r="AA34" s="43"/>
      <c r="AB34" s="43"/>
      <c r="AC34" s="39">
        <f t="shared" ref="AC34:AC39" si="97">IF($Y$41=0,0,Y34/$Y$41)</f>
        <v>1.1494252873563218E-2</v>
      </c>
      <c r="AD34" s="39">
        <f t="shared" ref="AD34:AD40" si="98">IF($Z$41=0,0,Z34/$Z$41)</f>
        <v>0</v>
      </c>
      <c r="AE34" s="138" t="str">
        <f t="shared" ref="AE34:AE39" si="99">IF($B34="","",$B34)</f>
        <v>5</v>
      </c>
      <c r="AF34" s="42">
        <v>7</v>
      </c>
      <c r="AG34" s="311"/>
      <c r="AH34" s="43"/>
      <c r="AI34" s="43"/>
      <c r="AJ34" s="39">
        <f t="shared" ref="AJ34:AJ39" si="100">IF($AF$41=0,0,AF34/$AF$41)</f>
        <v>6.6666666666666666E-2</v>
      </c>
      <c r="AK34" s="39">
        <f t="shared" ref="AK34:AK40" si="101">IF($AG$41=0,0,AG34/$AG$41)</f>
        <v>0</v>
      </c>
      <c r="AL34" s="138" t="str">
        <f t="shared" ref="AL34:AL39" si="102">IF($B34="","",$B34)</f>
        <v>5</v>
      </c>
      <c r="AM34" s="42">
        <v>1</v>
      </c>
      <c r="AN34" s="311"/>
      <c r="AO34" s="43"/>
      <c r="AP34" s="43"/>
      <c r="AQ34" s="39">
        <f t="shared" ref="AQ34:AQ39" si="103">IF($AM$41=0,0,AM34/$AM$41)</f>
        <v>1.0869565217391304E-2</v>
      </c>
      <c r="AR34" s="39">
        <f t="shared" ref="AR34:AR40" si="104">IF($AN$41=0,0,AN34/$AN$41)</f>
        <v>0</v>
      </c>
      <c r="AS34" s="138" t="str">
        <f t="shared" ref="AS34:AS39" si="105">IF($B34="","",$B34)</f>
        <v>5</v>
      </c>
      <c r="AT34" s="42"/>
      <c r="AU34" s="311"/>
      <c r="AV34" s="43"/>
      <c r="AW34" s="43"/>
      <c r="AX34" s="39">
        <f t="shared" ref="AX34:AX39" si="106">IF($AM$41=0,0,AT34/$AM$41)</f>
        <v>0</v>
      </c>
      <c r="AY34" s="39">
        <f t="shared" ref="AY34:AY40" si="107">IF($AN$41=0,0,AU34/$AN$41)</f>
        <v>0</v>
      </c>
      <c r="AZ34" s="138" t="str">
        <f t="shared" ref="AZ34:AZ39" si="108">IF($B34="","",$B34)</f>
        <v>5</v>
      </c>
      <c r="BA34" s="42"/>
      <c r="BB34" s="311"/>
      <c r="BC34" s="43"/>
      <c r="BD34" s="43"/>
      <c r="BE34" s="39">
        <f t="shared" ref="BE34:BE39" si="109">IF($BA$41=0,0,BA34/$BA$41)</f>
        <v>0</v>
      </c>
      <c r="BF34" s="39">
        <f t="shared" ref="BF34:BF40" si="110">IF($BB$41=0,0,BB34/$BB$41)</f>
        <v>0</v>
      </c>
    </row>
    <row r="35" spans="1:58" s="308" customFormat="1" ht="14" thickBot="1" x14ac:dyDescent="0.2">
      <c r="A35" s="27" t="s">
        <v>130</v>
      </c>
      <c r="B35" s="310" t="s">
        <v>110</v>
      </c>
      <c r="C35" s="18">
        <f t="shared" ref="C35:C39" si="111">K35+R35+Y35+AF35+AM35+AT35+BA35</f>
        <v>164</v>
      </c>
      <c r="D35" s="18">
        <f t="shared" si="85"/>
        <v>13</v>
      </c>
      <c r="E35" s="18">
        <f t="shared" si="86"/>
        <v>4</v>
      </c>
      <c r="F35" s="18">
        <f t="shared" si="87"/>
        <v>2</v>
      </c>
      <c r="G35" s="37">
        <f t="shared" si="88"/>
        <v>0.34968017057569295</v>
      </c>
      <c r="H35" s="37">
        <f t="shared" si="89"/>
        <v>0.5</v>
      </c>
      <c r="I35" s="138" t="str">
        <f t="shared" si="90"/>
        <v>6</v>
      </c>
      <c r="J35" s="27" t="str">
        <f t="shared" ref="J35:J39" si="112">IF(A35="","",A35)</f>
        <v>Kevin Orcel</v>
      </c>
      <c r="K35" s="42">
        <v>36</v>
      </c>
      <c r="L35" s="311">
        <v>2</v>
      </c>
      <c r="M35" s="43">
        <v>1</v>
      </c>
      <c r="N35" s="43">
        <v>1</v>
      </c>
      <c r="O35" s="39">
        <f t="shared" si="91"/>
        <v>0.37894736842105264</v>
      </c>
      <c r="P35" s="39">
        <f t="shared" si="92"/>
        <v>0.5</v>
      </c>
      <c r="Q35" s="138" t="str">
        <f t="shared" si="93"/>
        <v>6</v>
      </c>
      <c r="R35" s="42">
        <v>17</v>
      </c>
      <c r="S35" s="311">
        <v>3</v>
      </c>
      <c r="T35" s="43">
        <v>1</v>
      </c>
      <c r="U35" s="43"/>
      <c r="V35" s="39">
        <f t="shared" si="94"/>
        <v>0.18888888888888888</v>
      </c>
      <c r="W35" s="39">
        <f t="shared" si="95"/>
        <v>0.5</v>
      </c>
      <c r="X35" s="138" t="str">
        <f t="shared" si="96"/>
        <v>6</v>
      </c>
      <c r="Y35" s="42">
        <v>37</v>
      </c>
      <c r="Z35" s="311">
        <v>3</v>
      </c>
      <c r="AA35" s="43">
        <v>2</v>
      </c>
      <c r="AB35" s="43">
        <v>1</v>
      </c>
      <c r="AC35" s="39">
        <f t="shared" si="97"/>
        <v>0.42528735632183906</v>
      </c>
      <c r="AD35" s="39">
        <f t="shared" si="98"/>
        <v>1</v>
      </c>
      <c r="AE35" s="138" t="str">
        <f t="shared" si="99"/>
        <v>6</v>
      </c>
      <c r="AF35" s="42">
        <v>39</v>
      </c>
      <c r="AG35" s="311">
        <v>4</v>
      </c>
      <c r="AH35" s="43"/>
      <c r="AI35" s="43"/>
      <c r="AJ35" s="39">
        <f t="shared" si="100"/>
        <v>0.37142857142857144</v>
      </c>
      <c r="AK35" s="39">
        <f t="shared" si="101"/>
        <v>0.36363636363636365</v>
      </c>
      <c r="AL35" s="138" t="str">
        <f t="shared" si="102"/>
        <v>6</v>
      </c>
      <c r="AM35" s="42">
        <v>35</v>
      </c>
      <c r="AN35" s="311">
        <v>1</v>
      </c>
      <c r="AO35" s="43"/>
      <c r="AP35" s="43"/>
      <c r="AQ35" s="39">
        <f t="shared" si="103"/>
        <v>0.38043478260869568</v>
      </c>
      <c r="AR35" s="39">
        <f t="shared" si="104"/>
        <v>0.5</v>
      </c>
      <c r="AS35" s="138" t="str">
        <f t="shared" si="105"/>
        <v>6</v>
      </c>
      <c r="AT35" s="42"/>
      <c r="AU35" s="311"/>
      <c r="AV35" s="43"/>
      <c r="AW35" s="43"/>
      <c r="AX35" s="39">
        <f t="shared" si="106"/>
        <v>0</v>
      </c>
      <c r="AY35" s="39">
        <f t="shared" si="107"/>
        <v>0</v>
      </c>
      <c r="AZ35" s="138" t="str">
        <f t="shared" si="108"/>
        <v>6</v>
      </c>
      <c r="BA35" s="42"/>
      <c r="BB35" s="311"/>
      <c r="BC35" s="43"/>
      <c r="BD35" s="43"/>
      <c r="BE35" s="39">
        <f t="shared" si="109"/>
        <v>0</v>
      </c>
      <c r="BF35" s="39">
        <f t="shared" si="110"/>
        <v>0</v>
      </c>
    </row>
    <row r="36" spans="1:58" s="308" customFormat="1" ht="14" thickBot="1" x14ac:dyDescent="0.2">
      <c r="A36" s="27" t="s">
        <v>131</v>
      </c>
      <c r="B36" s="310" t="s">
        <v>106</v>
      </c>
      <c r="C36" s="18">
        <f t="shared" si="111"/>
        <v>211</v>
      </c>
      <c r="D36" s="18">
        <f t="shared" si="85"/>
        <v>13</v>
      </c>
      <c r="E36" s="18">
        <f t="shared" si="86"/>
        <v>7</v>
      </c>
      <c r="F36" s="18">
        <f t="shared" si="87"/>
        <v>3</v>
      </c>
      <c r="G36" s="37">
        <f t="shared" si="88"/>
        <v>0.44989339019189767</v>
      </c>
      <c r="H36" s="37">
        <f t="shared" si="89"/>
        <v>0.5</v>
      </c>
      <c r="I36" s="138" t="str">
        <f t="shared" si="90"/>
        <v>2</v>
      </c>
      <c r="J36" s="27" t="str">
        <f t="shared" si="112"/>
        <v>Christian King</v>
      </c>
      <c r="K36" s="42">
        <v>42</v>
      </c>
      <c r="L36" s="311">
        <v>2</v>
      </c>
      <c r="M36" s="43">
        <v>3</v>
      </c>
      <c r="N36" s="43">
        <v>2</v>
      </c>
      <c r="O36" s="39">
        <f t="shared" si="91"/>
        <v>0.44210526315789472</v>
      </c>
      <c r="P36" s="39">
        <f t="shared" si="92"/>
        <v>0.5</v>
      </c>
      <c r="Q36" s="138" t="str">
        <f t="shared" si="93"/>
        <v>2</v>
      </c>
      <c r="R36" s="42">
        <v>32</v>
      </c>
      <c r="S36" s="311">
        <v>3</v>
      </c>
      <c r="T36" s="43">
        <v>1</v>
      </c>
      <c r="U36" s="43">
        <v>1</v>
      </c>
      <c r="V36" s="39">
        <f t="shared" si="94"/>
        <v>0.35555555555555557</v>
      </c>
      <c r="W36" s="39">
        <f t="shared" si="95"/>
        <v>0.5</v>
      </c>
      <c r="X36" s="138" t="str">
        <f t="shared" si="96"/>
        <v>2</v>
      </c>
      <c r="Y36" s="42">
        <v>44</v>
      </c>
      <c r="Z36" s="311"/>
      <c r="AA36" s="43">
        <v>2</v>
      </c>
      <c r="AB36" s="43"/>
      <c r="AC36" s="39">
        <f t="shared" si="97"/>
        <v>0.50574712643678166</v>
      </c>
      <c r="AD36" s="39">
        <f t="shared" si="98"/>
        <v>0</v>
      </c>
      <c r="AE36" s="138" t="str">
        <f t="shared" si="99"/>
        <v>2</v>
      </c>
      <c r="AF36" s="42">
        <v>45</v>
      </c>
      <c r="AG36" s="311">
        <v>7</v>
      </c>
      <c r="AH36" s="43"/>
      <c r="AI36" s="43"/>
      <c r="AJ36" s="39">
        <f t="shared" si="100"/>
        <v>0.42857142857142855</v>
      </c>
      <c r="AK36" s="39">
        <f t="shared" si="101"/>
        <v>0.63636363636363635</v>
      </c>
      <c r="AL36" s="138" t="str">
        <f t="shared" si="102"/>
        <v>2</v>
      </c>
      <c r="AM36" s="42">
        <v>48</v>
      </c>
      <c r="AN36" s="311">
        <v>1</v>
      </c>
      <c r="AO36" s="43">
        <v>1</v>
      </c>
      <c r="AP36" s="43"/>
      <c r="AQ36" s="39">
        <f t="shared" si="103"/>
        <v>0.52173913043478259</v>
      </c>
      <c r="AR36" s="39">
        <f t="shared" si="104"/>
        <v>0.5</v>
      </c>
      <c r="AS36" s="138" t="str">
        <f t="shared" si="105"/>
        <v>2</v>
      </c>
      <c r="AT36" s="42"/>
      <c r="AU36" s="311"/>
      <c r="AV36" s="43"/>
      <c r="AW36" s="43"/>
      <c r="AX36" s="39">
        <f t="shared" si="106"/>
        <v>0</v>
      </c>
      <c r="AY36" s="39">
        <f t="shared" si="107"/>
        <v>0</v>
      </c>
      <c r="AZ36" s="138" t="str">
        <f t="shared" si="108"/>
        <v>2</v>
      </c>
      <c r="BA36" s="42"/>
      <c r="BB36" s="311"/>
      <c r="BC36" s="43"/>
      <c r="BD36" s="43"/>
      <c r="BE36" s="39">
        <f t="shared" si="109"/>
        <v>0</v>
      </c>
      <c r="BF36" s="39">
        <f t="shared" si="110"/>
        <v>0</v>
      </c>
    </row>
    <row r="37" spans="1:58" s="308" customFormat="1" ht="16" thickBot="1" x14ac:dyDescent="0.25">
      <c r="A37" s="27" t="s">
        <v>158</v>
      </c>
      <c r="B37" s="321">
        <v>3</v>
      </c>
      <c r="C37" s="18">
        <f t="shared" si="111"/>
        <v>32</v>
      </c>
      <c r="D37" s="18">
        <f t="shared" si="85"/>
        <v>0</v>
      </c>
      <c r="E37" s="18">
        <f t="shared" si="86"/>
        <v>0</v>
      </c>
      <c r="F37" s="18">
        <f t="shared" si="87"/>
        <v>0</v>
      </c>
      <c r="G37" s="37">
        <f t="shared" si="88"/>
        <v>6.8230277185501065E-2</v>
      </c>
      <c r="H37" s="37">
        <f t="shared" si="89"/>
        <v>0</v>
      </c>
      <c r="I37" s="138">
        <f t="shared" si="90"/>
        <v>3</v>
      </c>
      <c r="J37" s="27" t="str">
        <f t="shared" si="112"/>
        <v>Justin Chen</v>
      </c>
      <c r="K37" s="42">
        <v>4</v>
      </c>
      <c r="L37" s="311"/>
      <c r="M37" s="43"/>
      <c r="N37" s="43"/>
      <c r="O37" s="39">
        <f t="shared" si="91"/>
        <v>4.2105263157894736E-2</v>
      </c>
      <c r="P37" s="39">
        <f t="shared" si="92"/>
        <v>0</v>
      </c>
      <c r="Q37" s="138">
        <f t="shared" si="93"/>
        <v>3</v>
      </c>
      <c r="R37" s="42">
        <v>1</v>
      </c>
      <c r="S37" s="311"/>
      <c r="T37" s="43"/>
      <c r="U37" s="43"/>
      <c r="V37" s="39">
        <f t="shared" si="94"/>
        <v>1.1111111111111112E-2</v>
      </c>
      <c r="W37" s="39">
        <f t="shared" si="95"/>
        <v>0</v>
      </c>
      <c r="X37" s="138">
        <f t="shared" si="96"/>
        <v>3</v>
      </c>
      <c r="Y37" s="42">
        <v>5</v>
      </c>
      <c r="Z37" s="311"/>
      <c r="AA37" s="43"/>
      <c r="AB37" s="43"/>
      <c r="AC37" s="39">
        <f t="shared" si="97"/>
        <v>5.7471264367816091E-2</v>
      </c>
      <c r="AD37" s="39">
        <f t="shared" si="98"/>
        <v>0</v>
      </c>
      <c r="AE37" s="138">
        <f t="shared" si="99"/>
        <v>3</v>
      </c>
      <c r="AF37" s="42">
        <v>14</v>
      </c>
      <c r="AG37" s="311"/>
      <c r="AH37" s="43"/>
      <c r="AI37" s="43"/>
      <c r="AJ37" s="39">
        <f t="shared" si="100"/>
        <v>0.13333333333333333</v>
      </c>
      <c r="AK37" s="39">
        <f t="shared" si="101"/>
        <v>0</v>
      </c>
      <c r="AL37" s="138">
        <f t="shared" si="102"/>
        <v>3</v>
      </c>
      <c r="AM37" s="42">
        <v>8</v>
      </c>
      <c r="AN37" s="311"/>
      <c r="AO37" s="43"/>
      <c r="AP37" s="43"/>
      <c r="AQ37" s="39">
        <f t="shared" si="103"/>
        <v>8.6956521739130432E-2</v>
      </c>
      <c r="AR37" s="39">
        <f t="shared" si="104"/>
        <v>0</v>
      </c>
      <c r="AS37" s="138">
        <f t="shared" si="105"/>
        <v>3</v>
      </c>
      <c r="AT37" s="42"/>
      <c r="AU37" s="311"/>
      <c r="AV37" s="43"/>
      <c r="AW37" s="43"/>
      <c r="AX37" s="39">
        <f t="shared" si="106"/>
        <v>0</v>
      </c>
      <c r="AY37" s="39">
        <f t="shared" si="107"/>
        <v>0</v>
      </c>
      <c r="AZ37" s="138">
        <f t="shared" si="108"/>
        <v>3</v>
      </c>
      <c r="BA37" s="42"/>
      <c r="BB37" s="311"/>
      <c r="BC37" s="43"/>
      <c r="BD37" s="43"/>
      <c r="BE37" s="39">
        <f t="shared" si="109"/>
        <v>0</v>
      </c>
      <c r="BF37" s="39">
        <f t="shared" si="110"/>
        <v>0</v>
      </c>
    </row>
    <row r="38" spans="1:58" s="308" customFormat="1" ht="14" thickBot="1" x14ac:dyDescent="0.2">
      <c r="A38" s="27"/>
      <c r="B38" s="310"/>
      <c r="C38" s="18">
        <f t="shared" si="111"/>
        <v>0</v>
      </c>
      <c r="D38" s="18">
        <f t="shared" si="85"/>
        <v>0</v>
      </c>
      <c r="E38" s="18">
        <f t="shared" si="86"/>
        <v>0</v>
      </c>
      <c r="F38" s="18">
        <f t="shared" si="87"/>
        <v>0</v>
      </c>
      <c r="G38" s="37">
        <f t="shared" si="88"/>
        <v>0</v>
      </c>
      <c r="H38" s="37">
        <f t="shared" si="89"/>
        <v>0</v>
      </c>
      <c r="I38" s="138" t="str">
        <f t="shared" si="90"/>
        <v/>
      </c>
      <c r="J38" s="27" t="str">
        <f t="shared" si="112"/>
        <v/>
      </c>
      <c r="K38" s="42"/>
      <c r="L38" s="311"/>
      <c r="M38" s="43"/>
      <c r="N38" s="43"/>
      <c r="O38" s="39">
        <f t="shared" si="91"/>
        <v>0</v>
      </c>
      <c r="P38" s="39">
        <f t="shared" si="92"/>
        <v>0</v>
      </c>
      <c r="Q38" s="138" t="str">
        <f t="shared" si="93"/>
        <v/>
      </c>
      <c r="R38" s="42"/>
      <c r="S38" s="311"/>
      <c r="T38" s="43"/>
      <c r="U38" s="43"/>
      <c r="V38" s="39">
        <f t="shared" si="94"/>
        <v>0</v>
      </c>
      <c r="W38" s="39">
        <f t="shared" si="95"/>
        <v>0</v>
      </c>
      <c r="X38" s="138" t="str">
        <f t="shared" si="96"/>
        <v/>
      </c>
      <c r="Y38" s="42"/>
      <c r="Z38" s="311"/>
      <c r="AA38" s="43"/>
      <c r="AB38" s="43"/>
      <c r="AC38" s="39">
        <f t="shared" si="97"/>
        <v>0</v>
      </c>
      <c r="AD38" s="39">
        <f t="shared" si="98"/>
        <v>0</v>
      </c>
      <c r="AE38" s="138" t="str">
        <f t="shared" si="99"/>
        <v/>
      </c>
      <c r="AF38" s="42"/>
      <c r="AG38" s="311"/>
      <c r="AH38" s="43"/>
      <c r="AI38" s="43"/>
      <c r="AJ38" s="39">
        <f t="shared" si="100"/>
        <v>0</v>
      </c>
      <c r="AK38" s="39">
        <f t="shared" si="101"/>
        <v>0</v>
      </c>
      <c r="AL38" s="138" t="str">
        <f t="shared" si="102"/>
        <v/>
      </c>
      <c r="AM38" s="42"/>
      <c r="AN38" s="311"/>
      <c r="AO38" s="43"/>
      <c r="AP38" s="43"/>
      <c r="AQ38" s="39">
        <f t="shared" si="103"/>
        <v>0</v>
      </c>
      <c r="AR38" s="39">
        <f t="shared" si="104"/>
        <v>0</v>
      </c>
      <c r="AS38" s="138" t="str">
        <f t="shared" si="105"/>
        <v/>
      </c>
      <c r="AT38" s="42"/>
      <c r="AU38" s="311"/>
      <c r="AV38" s="43"/>
      <c r="AW38" s="43"/>
      <c r="AX38" s="39">
        <f t="shared" si="106"/>
        <v>0</v>
      </c>
      <c r="AY38" s="39">
        <f t="shared" si="107"/>
        <v>0</v>
      </c>
      <c r="AZ38" s="138" t="str">
        <f t="shared" si="108"/>
        <v/>
      </c>
      <c r="BA38" s="42"/>
      <c r="BB38" s="311"/>
      <c r="BC38" s="43"/>
      <c r="BD38" s="43"/>
      <c r="BE38" s="39">
        <f t="shared" si="109"/>
        <v>0</v>
      </c>
      <c r="BF38" s="39">
        <f t="shared" si="110"/>
        <v>0</v>
      </c>
    </row>
    <row r="39" spans="1:58" s="308" customFormat="1" ht="14" thickBot="1" x14ac:dyDescent="0.2">
      <c r="A39" s="27"/>
      <c r="B39" s="310"/>
      <c r="C39" s="18">
        <f t="shared" si="111"/>
        <v>0</v>
      </c>
      <c r="D39" s="18">
        <f t="shared" si="85"/>
        <v>0</v>
      </c>
      <c r="E39" s="18">
        <f t="shared" si="86"/>
        <v>0</v>
      </c>
      <c r="F39" s="18">
        <f t="shared" si="87"/>
        <v>0</v>
      </c>
      <c r="G39" s="37">
        <f t="shared" si="88"/>
        <v>0</v>
      </c>
      <c r="H39" s="37">
        <f t="shared" si="89"/>
        <v>0</v>
      </c>
      <c r="I39" s="138" t="str">
        <f t="shared" si="90"/>
        <v/>
      </c>
      <c r="J39" s="27" t="str">
        <f t="shared" si="112"/>
        <v/>
      </c>
      <c r="K39" s="42"/>
      <c r="L39" s="311"/>
      <c r="M39" s="43"/>
      <c r="N39" s="43"/>
      <c r="O39" s="39">
        <f t="shared" si="91"/>
        <v>0</v>
      </c>
      <c r="P39" s="39">
        <f t="shared" si="92"/>
        <v>0</v>
      </c>
      <c r="Q39" s="138" t="str">
        <f t="shared" si="93"/>
        <v/>
      </c>
      <c r="R39" s="42"/>
      <c r="S39" s="311"/>
      <c r="T39" s="43"/>
      <c r="U39" s="43"/>
      <c r="V39" s="39">
        <f t="shared" si="94"/>
        <v>0</v>
      </c>
      <c r="W39" s="39">
        <f t="shared" si="95"/>
        <v>0</v>
      </c>
      <c r="X39" s="138" t="str">
        <f t="shared" si="96"/>
        <v/>
      </c>
      <c r="Y39" s="42"/>
      <c r="Z39" s="311"/>
      <c r="AA39" s="43"/>
      <c r="AB39" s="43"/>
      <c r="AC39" s="39">
        <f t="shared" si="97"/>
        <v>0</v>
      </c>
      <c r="AD39" s="39">
        <f t="shared" si="98"/>
        <v>0</v>
      </c>
      <c r="AE39" s="138" t="str">
        <f t="shared" si="99"/>
        <v/>
      </c>
      <c r="AF39" s="42"/>
      <c r="AG39" s="311"/>
      <c r="AH39" s="43"/>
      <c r="AI39" s="43"/>
      <c r="AJ39" s="39">
        <f t="shared" si="100"/>
        <v>0</v>
      </c>
      <c r="AK39" s="39">
        <f t="shared" si="101"/>
        <v>0</v>
      </c>
      <c r="AL39" s="138" t="str">
        <f t="shared" si="102"/>
        <v/>
      </c>
      <c r="AM39" s="42"/>
      <c r="AN39" s="311"/>
      <c r="AO39" s="43"/>
      <c r="AP39" s="43"/>
      <c r="AQ39" s="39">
        <f t="shared" si="103"/>
        <v>0</v>
      </c>
      <c r="AR39" s="39">
        <f t="shared" si="104"/>
        <v>0</v>
      </c>
      <c r="AS39" s="138" t="str">
        <f t="shared" si="105"/>
        <v/>
      </c>
      <c r="AT39" s="42"/>
      <c r="AU39" s="311"/>
      <c r="AV39" s="43"/>
      <c r="AW39" s="43"/>
      <c r="AX39" s="39">
        <f t="shared" si="106"/>
        <v>0</v>
      </c>
      <c r="AY39" s="39">
        <f t="shared" si="107"/>
        <v>0</v>
      </c>
      <c r="AZ39" s="138" t="str">
        <f t="shared" si="108"/>
        <v/>
      </c>
      <c r="BA39" s="42"/>
      <c r="BB39" s="311"/>
      <c r="BC39" s="43"/>
      <c r="BD39" s="43"/>
      <c r="BE39" s="39">
        <f t="shared" si="109"/>
        <v>0</v>
      </c>
      <c r="BF39" s="39">
        <f t="shared" si="110"/>
        <v>0</v>
      </c>
    </row>
    <row r="40" spans="1:58" s="308" customFormat="1" ht="14" thickBot="1" x14ac:dyDescent="0.2">
      <c r="A40" s="40" t="s">
        <v>19</v>
      </c>
      <c r="B40" s="139"/>
      <c r="C40" s="18"/>
      <c r="D40" s="40">
        <f>L40+S40+Z40+AG40+AN40+BB40</f>
        <v>0</v>
      </c>
      <c r="E40" s="18"/>
      <c r="F40" s="18"/>
      <c r="G40" s="17"/>
      <c r="H40" s="37">
        <f t="shared" si="89"/>
        <v>0</v>
      </c>
      <c r="I40" s="137"/>
      <c r="J40" s="41" t="s">
        <v>19</v>
      </c>
      <c r="K40" s="42"/>
      <c r="L40" s="314"/>
      <c r="M40" s="43"/>
      <c r="N40" s="43"/>
      <c r="O40" s="39"/>
      <c r="P40" s="39">
        <f t="shared" si="92"/>
        <v>0</v>
      </c>
      <c r="Q40" s="137"/>
      <c r="R40" s="42"/>
      <c r="S40" s="314"/>
      <c r="T40" s="43"/>
      <c r="U40" s="43"/>
      <c r="V40" s="39"/>
      <c r="W40" s="39">
        <f t="shared" si="95"/>
        <v>0</v>
      </c>
      <c r="X40" s="137"/>
      <c r="Y40" s="42"/>
      <c r="Z40" s="314"/>
      <c r="AA40" s="43"/>
      <c r="AB40" s="43"/>
      <c r="AC40" s="39"/>
      <c r="AD40" s="39">
        <f t="shared" si="98"/>
        <v>0</v>
      </c>
      <c r="AE40" s="137"/>
      <c r="AF40" s="42"/>
      <c r="AG40" s="314"/>
      <c r="AH40" s="43"/>
      <c r="AI40" s="43"/>
      <c r="AJ40" s="39"/>
      <c r="AK40" s="39">
        <f t="shared" si="101"/>
        <v>0</v>
      </c>
      <c r="AL40" s="137"/>
      <c r="AM40" s="42"/>
      <c r="AN40" s="314"/>
      <c r="AO40" s="43"/>
      <c r="AP40" s="43"/>
      <c r="AQ40" s="39"/>
      <c r="AR40" s="39">
        <f t="shared" si="104"/>
        <v>0</v>
      </c>
      <c r="AS40" s="137"/>
      <c r="AT40" s="42"/>
      <c r="AU40" s="314"/>
      <c r="AV40" s="43"/>
      <c r="AW40" s="43"/>
      <c r="AX40" s="39"/>
      <c r="AY40" s="39">
        <f t="shared" si="107"/>
        <v>0</v>
      </c>
      <c r="AZ40" s="137"/>
      <c r="BA40" s="42"/>
      <c r="BB40" s="314"/>
      <c r="BC40" s="43"/>
      <c r="BD40" s="43"/>
      <c r="BE40" s="39"/>
      <c r="BF40" s="39">
        <f t="shared" si="110"/>
        <v>0</v>
      </c>
    </row>
    <row r="41" spans="1:58" s="308" customFormat="1" ht="14" thickBot="1" x14ac:dyDescent="0.2">
      <c r="A41" s="18"/>
      <c r="B41" s="140"/>
      <c r="C41" s="19">
        <f t="shared" ref="C41:H41" si="113">SUM(C34:C39)</f>
        <v>469</v>
      </c>
      <c r="D41" s="20">
        <f>SUM(D34:D40)</f>
        <v>26</v>
      </c>
      <c r="E41" s="21">
        <f t="shared" si="113"/>
        <v>11</v>
      </c>
      <c r="F41" s="22">
        <f t="shared" si="113"/>
        <v>5</v>
      </c>
      <c r="G41" s="23">
        <f t="shared" si="113"/>
        <v>1</v>
      </c>
      <c r="H41" s="24">
        <f t="shared" si="113"/>
        <v>1</v>
      </c>
      <c r="I41" s="137"/>
      <c r="J41" s="43"/>
      <c r="K41" s="19">
        <f>SUM(K34:K39)</f>
        <v>95</v>
      </c>
      <c r="L41" s="20">
        <f>SUM(L34:L40)</f>
        <v>4</v>
      </c>
      <c r="M41" s="21">
        <f>SUM(M34:M39)</f>
        <v>4</v>
      </c>
      <c r="N41" s="22">
        <f>SUM(N34:N39)</f>
        <v>3</v>
      </c>
      <c r="O41" s="25">
        <f>SUM(O34:O39)</f>
        <v>1</v>
      </c>
      <c r="P41" s="26">
        <f>SUM(P34:P40)</f>
        <v>1</v>
      </c>
      <c r="Q41" s="137"/>
      <c r="R41" s="19">
        <f>SUM(R34:R39)</f>
        <v>90</v>
      </c>
      <c r="S41" s="20">
        <f>SUM(S34:S40)</f>
        <v>6</v>
      </c>
      <c r="T41" s="21">
        <f>SUM(T34:T39)</f>
        <v>2</v>
      </c>
      <c r="U41" s="22">
        <f>SUM(U34:U39)</f>
        <v>1</v>
      </c>
      <c r="V41" s="25">
        <f>SUM(V34:V39)</f>
        <v>1</v>
      </c>
      <c r="W41" s="26">
        <f>SUM(W34:W40)</f>
        <v>1</v>
      </c>
      <c r="X41" s="137"/>
      <c r="Y41" s="19">
        <f>SUM(Y34:Y39)</f>
        <v>87</v>
      </c>
      <c r="Z41" s="20">
        <f>SUM(Z34:Z40)</f>
        <v>3</v>
      </c>
      <c r="AA41" s="21">
        <f>SUM(AA34:AA39)</f>
        <v>4</v>
      </c>
      <c r="AB41" s="22">
        <f>SUM(AB34:AB39)</f>
        <v>1</v>
      </c>
      <c r="AC41" s="25">
        <f>SUM(AC34:AC39)</f>
        <v>1</v>
      </c>
      <c r="AD41" s="26">
        <f>SUM(AD34:AD40)</f>
        <v>1</v>
      </c>
      <c r="AE41" s="137"/>
      <c r="AF41" s="19">
        <f>SUM(AF34:AF39)</f>
        <v>105</v>
      </c>
      <c r="AG41" s="20">
        <f>SUM(AG34:AG40)</f>
        <v>11</v>
      </c>
      <c r="AH41" s="21">
        <f>SUM(AH34:AH39)</f>
        <v>0</v>
      </c>
      <c r="AI41" s="22">
        <f>SUM(AI34:AI39)</f>
        <v>0</v>
      </c>
      <c r="AJ41" s="25">
        <f>SUM(AJ34:AJ39)</f>
        <v>1</v>
      </c>
      <c r="AK41" s="26">
        <f>SUM(AK34:AK40)</f>
        <v>1</v>
      </c>
      <c r="AL41" s="137"/>
      <c r="AM41" s="19">
        <f>SUM(AM34:AM39)</f>
        <v>92</v>
      </c>
      <c r="AN41" s="20">
        <f>SUM(AN34:AN40)</f>
        <v>2</v>
      </c>
      <c r="AO41" s="21">
        <f>SUM(AO34:AO39)</f>
        <v>1</v>
      </c>
      <c r="AP41" s="22">
        <f>SUM(AP34:AP39)</f>
        <v>0</v>
      </c>
      <c r="AQ41" s="25">
        <f>SUM(AQ34:AQ39)</f>
        <v>1</v>
      </c>
      <c r="AR41" s="26">
        <f>SUM(AR34:AR40)</f>
        <v>1</v>
      </c>
      <c r="AS41" s="137"/>
      <c r="AT41" s="19">
        <f>SUM(AT34:AT39)</f>
        <v>0</v>
      </c>
      <c r="AU41" s="20">
        <f>SUM(AU34:AU40)</f>
        <v>0</v>
      </c>
      <c r="AV41" s="21">
        <f>SUM(AV34:AV39)</f>
        <v>0</v>
      </c>
      <c r="AW41" s="22">
        <f>SUM(AW34:AW39)</f>
        <v>0</v>
      </c>
      <c r="AX41" s="25">
        <f>SUM(AX34:AX39)</f>
        <v>0</v>
      </c>
      <c r="AY41" s="26">
        <f>SUM(AY34:AY40)</f>
        <v>0</v>
      </c>
      <c r="AZ41" s="137"/>
      <c r="BA41" s="19">
        <f>SUM(BA34:BA39)</f>
        <v>0</v>
      </c>
      <c r="BB41" s="20">
        <f>SUM(BB34:BB40)</f>
        <v>0</v>
      </c>
      <c r="BC41" s="21">
        <f>SUM(BC34:BC39)</f>
        <v>0</v>
      </c>
      <c r="BD41" s="22">
        <f>SUM(BD34:BD39)</f>
        <v>0</v>
      </c>
      <c r="BE41" s="25">
        <f>SUM(BE34:BE39)</f>
        <v>0</v>
      </c>
      <c r="BF41" s="26">
        <f>SUM(BF34:BF40)</f>
        <v>0</v>
      </c>
    </row>
    <row r="42" spans="1:58" s="308" customFormat="1" ht="15" thickBot="1" x14ac:dyDescent="0.2">
      <c r="A42" s="366" t="s">
        <v>68</v>
      </c>
      <c r="B42" s="367"/>
      <c r="C42" s="368" t="s">
        <v>52</v>
      </c>
      <c r="D42" s="367"/>
      <c r="E42" s="367"/>
      <c r="F42" s="367"/>
      <c r="G42" s="367"/>
      <c r="H42" s="369"/>
      <c r="I42" s="137"/>
      <c r="J42" s="32" t="str">
        <f>C42</f>
        <v>All Blacks (Ontario)</v>
      </c>
      <c r="K42" s="32" t="s">
        <v>13</v>
      </c>
      <c r="L42" s="360" t="s">
        <v>22</v>
      </c>
      <c r="M42" s="361"/>
      <c r="N42" s="362"/>
      <c r="O42" s="32" t="s">
        <v>69</v>
      </c>
      <c r="P42" s="51">
        <v>7</v>
      </c>
      <c r="Q42" s="137"/>
      <c r="R42" s="32" t="s">
        <v>13</v>
      </c>
      <c r="S42" s="360" t="s">
        <v>82</v>
      </c>
      <c r="T42" s="361"/>
      <c r="U42" s="362"/>
      <c r="V42" s="32" t="s">
        <v>69</v>
      </c>
      <c r="W42" s="51">
        <v>11</v>
      </c>
      <c r="X42" s="137"/>
      <c r="Y42" s="32" t="s">
        <v>13</v>
      </c>
      <c r="Z42" s="360" t="s">
        <v>80</v>
      </c>
      <c r="AA42" s="361"/>
      <c r="AB42" s="362"/>
      <c r="AC42" s="32" t="s">
        <v>69</v>
      </c>
      <c r="AD42" s="51">
        <v>16</v>
      </c>
      <c r="AE42" s="137"/>
      <c r="AF42" s="32" t="s">
        <v>13</v>
      </c>
      <c r="AG42" s="360" t="s">
        <v>79</v>
      </c>
      <c r="AH42" s="361"/>
      <c r="AI42" s="362"/>
      <c r="AJ42" s="32" t="s">
        <v>69</v>
      </c>
      <c r="AK42" s="51">
        <v>19</v>
      </c>
      <c r="AL42" s="137"/>
      <c r="AM42" s="32" t="s">
        <v>13</v>
      </c>
      <c r="AN42" s="360"/>
      <c r="AO42" s="361"/>
      <c r="AP42" s="362"/>
      <c r="AQ42" s="32" t="s">
        <v>69</v>
      </c>
      <c r="AR42" s="51"/>
      <c r="AS42" s="137"/>
      <c r="AT42" s="32" t="s">
        <v>13</v>
      </c>
      <c r="AU42" s="360"/>
      <c r="AV42" s="361"/>
      <c r="AW42" s="362"/>
      <c r="AX42" s="32" t="s">
        <v>69</v>
      </c>
      <c r="AY42" s="51"/>
      <c r="AZ42" s="137"/>
      <c r="BA42" s="32" t="s">
        <v>13</v>
      </c>
      <c r="BB42" s="360"/>
      <c r="BC42" s="361"/>
      <c r="BD42" s="362"/>
      <c r="BE42" s="32" t="s">
        <v>69</v>
      </c>
      <c r="BF42" s="51"/>
    </row>
    <row r="43" spans="1:58" s="308" customFormat="1" ht="43" thickBot="1" x14ac:dyDescent="0.2">
      <c r="A43" s="16" t="s">
        <v>0</v>
      </c>
      <c r="B43" s="16" t="s">
        <v>60</v>
      </c>
      <c r="C43" s="16" t="s">
        <v>1</v>
      </c>
      <c r="D43" s="16" t="s">
        <v>4</v>
      </c>
      <c r="E43" s="16" t="s">
        <v>2</v>
      </c>
      <c r="F43" s="16" t="s">
        <v>3</v>
      </c>
      <c r="G43" s="14" t="s">
        <v>6</v>
      </c>
      <c r="H43" s="14" t="s">
        <v>5</v>
      </c>
      <c r="I43" s="137"/>
      <c r="J43" s="33" t="s">
        <v>0</v>
      </c>
      <c r="K43" s="34" t="s">
        <v>11</v>
      </c>
      <c r="L43" s="34" t="s">
        <v>10</v>
      </c>
      <c r="M43" s="34" t="s">
        <v>9</v>
      </c>
      <c r="N43" s="35" t="s">
        <v>15</v>
      </c>
      <c r="O43" s="36" t="s">
        <v>16</v>
      </c>
      <c r="P43" s="36" t="s">
        <v>12</v>
      </c>
      <c r="Q43" s="137"/>
      <c r="R43" s="34" t="s">
        <v>11</v>
      </c>
      <c r="S43" s="34" t="s">
        <v>10</v>
      </c>
      <c r="T43" s="34" t="s">
        <v>9</v>
      </c>
      <c r="U43" s="35" t="s">
        <v>15</v>
      </c>
      <c r="V43" s="36" t="s">
        <v>16</v>
      </c>
      <c r="W43" s="36" t="s">
        <v>12</v>
      </c>
      <c r="X43" s="137"/>
      <c r="Y43" s="34" t="s">
        <v>11</v>
      </c>
      <c r="Z43" s="34" t="s">
        <v>10</v>
      </c>
      <c r="AA43" s="34" t="s">
        <v>9</v>
      </c>
      <c r="AB43" s="35" t="s">
        <v>15</v>
      </c>
      <c r="AC43" s="36" t="s">
        <v>16</v>
      </c>
      <c r="AD43" s="36" t="s">
        <v>12</v>
      </c>
      <c r="AE43" s="137"/>
      <c r="AF43" s="34" t="s">
        <v>11</v>
      </c>
      <c r="AG43" s="34" t="s">
        <v>10</v>
      </c>
      <c r="AH43" s="34" t="s">
        <v>9</v>
      </c>
      <c r="AI43" s="35" t="s">
        <v>15</v>
      </c>
      <c r="AJ43" s="36" t="s">
        <v>16</v>
      </c>
      <c r="AK43" s="36" t="s">
        <v>12</v>
      </c>
      <c r="AL43" s="137"/>
      <c r="AM43" s="34" t="s">
        <v>11</v>
      </c>
      <c r="AN43" s="34" t="s">
        <v>10</v>
      </c>
      <c r="AO43" s="34" t="s">
        <v>9</v>
      </c>
      <c r="AP43" s="35" t="s">
        <v>15</v>
      </c>
      <c r="AQ43" s="36" t="s">
        <v>16</v>
      </c>
      <c r="AR43" s="36" t="s">
        <v>12</v>
      </c>
      <c r="AS43" s="137"/>
      <c r="AT43" s="34" t="s">
        <v>11</v>
      </c>
      <c r="AU43" s="34" t="s">
        <v>10</v>
      </c>
      <c r="AV43" s="34" t="s">
        <v>9</v>
      </c>
      <c r="AW43" s="35" t="s">
        <v>15</v>
      </c>
      <c r="AX43" s="36" t="s">
        <v>16</v>
      </c>
      <c r="AY43" s="36" t="s">
        <v>12</v>
      </c>
      <c r="AZ43" s="137"/>
      <c r="BA43" s="34" t="s">
        <v>11</v>
      </c>
      <c r="BB43" s="34" t="s">
        <v>10</v>
      </c>
      <c r="BC43" s="34" t="s">
        <v>9</v>
      </c>
      <c r="BD43" s="35" t="s">
        <v>15</v>
      </c>
      <c r="BE43" s="36" t="s">
        <v>16</v>
      </c>
      <c r="BF43" s="36" t="s">
        <v>12</v>
      </c>
    </row>
    <row r="44" spans="1:58" s="308" customFormat="1" ht="14" thickBot="1" x14ac:dyDescent="0.2">
      <c r="A44" s="27" t="s">
        <v>101</v>
      </c>
      <c r="B44" s="310" t="s">
        <v>102</v>
      </c>
      <c r="C44" s="18">
        <f>K44+R44+Y44+AF44+AM44+AT44+BA44</f>
        <v>86</v>
      </c>
      <c r="D44" s="18">
        <f t="shared" ref="D44:D49" si="114">L44+S44+Z44+AG44+AN44+AU44+BB44</f>
        <v>6</v>
      </c>
      <c r="E44" s="18">
        <f t="shared" ref="E44:E49" si="115">M44+T44+AA44+AH44+AO44+AV44+BC44</f>
        <v>1</v>
      </c>
      <c r="F44" s="18">
        <f t="shared" ref="F44:F49" si="116">N44+U44+AB44+AI44+AP44+AW44+BD44</f>
        <v>1</v>
      </c>
      <c r="G44" s="37">
        <f t="shared" ref="G44:G49" si="117">IF($C$51=0,0,C44/$C$51)</f>
        <v>0.23691460055096419</v>
      </c>
      <c r="H44" s="37">
        <f t="shared" ref="H44:H50" si="118">IF($D$51=0,0,D44/$D$51)</f>
        <v>0.4</v>
      </c>
      <c r="I44" s="138" t="str">
        <f t="shared" ref="I44:I49" si="119">IF($B44="","",$B44)</f>
        <v>5</v>
      </c>
      <c r="J44" s="27" t="str">
        <f>IF(A44="","",A44)</f>
        <v>Brice Parker</v>
      </c>
      <c r="K44" s="42">
        <v>25</v>
      </c>
      <c r="L44" s="311">
        <v>1</v>
      </c>
      <c r="M44" s="43"/>
      <c r="N44" s="43"/>
      <c r="O44" s="39">
        <f t="shared" ref="O44:O49" si="120">IF($K$51=0,0,K44/$K$51)</f>
        <v>0.25</v>
      </c>
      <c r="P44" s="39">
        <f t="shared" ref="P44:P50" si="121">IF($L$51=0,0,L44/$L$51)</f>
        <v>0.33333333333333331</v>
      </c>
      <c r="Q44" s="138" t="str">
        <f t="shared" ref="Q44:Q49" si="122">IF($B44="","",$B44)</f>
        <v>5</v>
      </c>
      <c r="R44" s="42">
        <v>13</v>
      </c>
      <c r="S44" s="311">
        <v>1</v>
      </c>
      <c r="T44" s="43"/>
      <c r="U44" s="43"/>
      <c r="V44" s="39">
        <f t="shared" ref="V44:V49" si="123">IF($R$51=0,0,R44/$R$51)</f>
        <v>0.22807017543859648</v>
      </c>
      <c r="W44" s="39">
        <f t="shared" ref="W44:W50" si="124">IF($S$51=0,0,S44/$S$51)</f>
        <v>1</v>
      </c>
      <c r="X44" s="138" t="str">
        <f t="shared" ref="X44:X49" si="125">IF($B44="","",$B44)</f>
        <v>5</v>
      </c>
      <c r="Y44" s="42">
        <v>19</v>
      </c>
      <c r="Z44" s="311"/>
      <c r="AA44" s="43">
        <v>1</v>
      </c>
      <c r="AB44" s="43">
        <v>1</v>
      </c>
      <c r="AC44" s="39">
        <f t="shared" ref="AC44:AC49" si="126">IF($Y$51=0,0,Y44/$Y$51)</f>
        <v>0.19191919191919191</v>
      </c>
      <c r="AD44" s="39">
        <f t="shared" ref="AD44:AD50" si="127">IF($Z$51=0,0,Z44/$Z$51)</f>
        <v>0</v>
      </c>
      <c r="AE44" s="138" t="str">
        <f t="shared" ref="AE44:AE49" si="128">IF($B44="","",$B44)</f>
        <v>5</v>
      </c>
      <c r="AF44" s="42">
        <v>29</v>
      </c>
      <c r="AG44" s="311">
        <v>4</v>
      </c>
      <c r="AH44" s="43"/>
      <c r="AI44" s="43"/>
      <c r="AJ44" s="39">
        <f t="shared" ref="AJ44:AJ49" si="129">IF($AF$51=0,0,AF44/$AF$51)</f>
        <v>0.27102803738317754</v>
      </c>
      <c r="AK44" s="39">
        <f t="shared" ref="AK44:AK50" si="130">IF($AG$51=0,0,AG44/$AG$51)</f>
        <v>0.44444444444444442</v>
      </c>
      <c r="AL44" s="138" t="str">
        <f t="shared" ref="AL44:AL49" si="131">IF($B44="","",$B44)</f>
        <v>5</v>
      </c>
      <c r="AM44" s="42"/>
      <c r="AN44" s="311"/>
      <c r="AO44" s="43"/>
      <c r="AP44" s="43"/>
      <c r="AQ44" s="39">
        <f t="shared" ref="AQ44:AQ49" si="132">IF($AM$51=0,0,AM44/$AM$51)</f>
        <v>0</v>
      </c>
      <c r="AR44" s="39">
        <f t="shared" ref="AR44:AR50" si="133">IF($AN$51=0,0,AN44/$AN$51)</f>
        <v>0</v>
      </c>
      <c r="AS44" s="138" t="str">
        <f t="shared" ref="AS44:AS49" si="134">IF($B44="","",$B44)</f>
        <v>5</v>
      </c>
      <c r="AT44" s="42"/>
      <c r="AU44" s="311"/>
      <c r="AV44" s="43"/>
      <c r="AW44" s="43"/>
      <c r="AX44" s="39">
        <f t="shared" ref="AX44:AX49" si="135">IF($AM$51=0,0,AT44/$AM$51)</f>
        <v>0</v>
      </c>
      <c r="AY44" s="39">
        <f t="shared" ref="AY44:AY50" si="136">IF($AN$51=0,0,AU44/$AN$51)</f>
        <v>0</v>
      </c>
      <c r="AZ44" s="138" t="str">
        <f t="shared" ref="AZ44:AZ49" si="137">IF($B44="","",$B44)</f>
        <v>5</v>
      </c>
      <c r="BA44" s="42"/>
      <c r="BB44" s="311"/>
      <c r="BC44" s="43"/>
      <c r="BD44" s="43"/>
      <c r="BE44" s="39">
        <f t="shared" ref="BE44:BE49" si="138">IF($BA$51=0,0,BA44/$BA$51)</f>
        <v>0</v>
      </c>
      <c r="BF44" s="39">
        <f t="shared" ref="BF44:BF50" si="139">IF($BB$51=0,0,BB44/$BB$51)</f>
        <v>0</v>
      </c>
    </row>
    <row r="45" spans="1:58" s="308" customFormat="1" ht="14" thickBot="1" x14ac:dyDescent="0.2">
      <c r="A45" s="27" t="s">
        <v>103</v>
      </c>
      <c r="B45" s="310">
        <v>4</v>
      </c>
      <c r="C45" s="18">
        <f t="shared" ref="C45:C49" si="140">K45+R45+Y45+AF45+AM45+AT45+BA45</f>
        <v>97</v>
      </c>
      <c r="D45" s="18">
        <f t="shared" si="114"/>
        <v>3</v>
      </c>
      <c r="E45" s="18">
        <f t="shared" si="115"/>
        <v>0</v>
      </c>
      <c r="F45" s="18">
        <f t="shared" si="116"/>
        <v>0</v>
      </c>
      <c r="G45" s="37">
        <f t="shared" si="117"/>
        <v>0.26721763085399447</v>
      </c>
      <c r="H45" s="37">
        <f t="shared" si="118"/>
        <v>0.2</v>
      </c>
      <c r="I45" s="138">
        <f t="shared" si="119"/>
        <v>4</v>
      </c>
      <c r="J45" s="27" t="str">
        <f t="shared" ref="J45:J49" si="141">IF(A45="","",A45)</f>
        <v>Nader Ibrahim</v>
      </c>
      <c r="K45" s="42">
        <v>27</v>
      </c>
      <c r="L45" s="311">
        <v>1</v>
      </c>
      <c r="M45" s="43"/>
      <c r="N45" s="43"/>
      <c r="O45" s="39">
        <f t="shared" si="120"/>
        <v>0.27</v>
      </c>
      <c r="P45" s="39">
        <f t="shared" si="121"/>
        <v>0.33333333333333331</v>
      </c>
      <c r="Q45" s="138">
        <f t="shared" si="122"/>
        <v>4</v>
      </c>
      <c r="R45" s="42">
        <v>6</v>
      </c>
      <c r="S45" s="311"/>
      <c r="T45" s="43"/>
      <c r="U45" s="43"/>
      <c r="V45" s="39">
        <f t="shared" si="123"/>
        <v>0.10526315789473684</v>
      </c>
      <c r="W45" s="39">
        <f t="shared" si="124"/>
        <v>0</v>
      </c>
      <c r="X45" s="138">
        <f t="shared" si="125"/>
        <v>4</v>
      </c>
      <c r="Y45" s="42">
        <v>33</v>
      </c>
      <c r="Z45" s="311">
        <v>1</v>
      </c>
      <c r="AA45" s="43"/>
      <c r="AB45" s="43"/>
      <c r="AC45" s="39">
        <f t="shared" si="126"/>
        <v>0.33333333333333331</v>
      </c>
      <c r="AD45" s="39">
        <f t="shared" si="127"/>
        <v>0.5</v>
      </c>
      <c r="AE45" s="138">
        <f t="shared" si="128"/>
        <v>4</v>
      </c>
      <c r="AF45" s="42">
        <v>31</v>
      </c>
      <c r="AG45" s="311">
        <v>1</v>
      </c>
      <c r="AH45" s="43"/>
      <c r="AI45" s="43"/>
      <c r="AJ45" s="39">
        <f t="shared" si="129"/>
        <v>0.28971962616822428</v>
      </c>
      <c r="AK45" s="39">
        <f t="shared" si="130"/>
        <v>0.1111111111111111</v>
      </c>
      <c r="AL45" s="138">
        <f t="shared" si="131"/>
        <v>4</v>
      </c>
      <c r="AM45" s="42"/>
      <c r="AN45" s="311"/>
      <c r="AO45" s="43"/>
      <c r="AP45" s="43"/>
      <c r="AQ45" s="39">
        <f t="shared" si="132"/>
        <v>0</v>
      </c>
      <c r="AR45" s="39">
        <f t="shared" si="133"/>
        <v>0</v>
      </c>
      <c r="AS45" s="138">
        <f t="shared" si="134"/>
        <v>4</v>
      </c>
      <c r="AT45" s="42"/>
      <c r="AU45" s="311"/>
      <c r="AV45" s="43"/>
      <c r="AW45" s="43"/>
      <c r="AX45" s="39">
        <f t="shared" si="135"/>
        <v>0</v>
      </c>
      <c r="AY45" s="39">
        <f t="shared" si="136"/>
        <v>0</v>
      </c>
      <c r="AZ45" s="138">
        <f t="shared" si="137"/>
        <v>4</v>
      </c>
      <c r="BA45" s="42"/>
      <c r="BB45" s="311"/>
      <c r="BC45" s="43"/>
      <c r="BD45" s="43"/>
      <c r="BE45" s="39">
        <f t="shared" si="138"/>
        <v>0</v>
      </c>
      <c r="BF45" s="39">
        <f t="shared" si="139"/>
        <v>0</v>
      </c>
    </row>
    <row r="46" spans="1:58" s="308" customFormat="1" ht="14" thickBot="1" x14ac:dyDescent="0.2">
      <c r="A46" s="27" t="s">
        <v>105</v>
      </c>
      <c r="B46" s="310" t="s">
        <v>106</v>
      </c>
      <c r="C46" s="18">
        <f t="shared" si="140"/>
        <v>71</v>
      </c>
      <c r="D46" s="18">
        <f t="shared" si="114"/>
        <v>5</v>
      </c>
      <c r="E46" s="18">
        <f t="shared" si="115"/>
        <v>1</v>
      </c>
      <c r="F46" s="18">
        <f t="shared" si="116"/>
        <v>1</v>
      </c>
      <c r="G46" s="37">
        <f t="shared" si="117"/>
        <v>0.19559228650137742</v>
      </c>
      <c r="H46" s="37">
        <f t="shared" si="118"/>
        <v>0.33333333333333331</v>
      </c>
      <c r="I46" s="138" t="str">
        <f t="shared" si="119"/>
        <v>2</v>
      </c>
      <c r="J46" s="27" t="str">
        <f t="shared" si="141"/>
        <v>Kyle Brunet</v>
      </c>
      <c r="K46" s="42">
        <v>19</v>
      </c>
      <c r="L46" s="311"/>
      <c r="M46" s="43"/>
      <c r="N46" s="43"/>
      <c r="O46" s="39">
        <f t="shared" si="120"/>
        <v>0.19</v>
      </c>
      <c r="P46" s="39">
        <f t="shared" si="121"/>
        <v>0</v>
      </c>
      <c r="Q46" s="138" t="str">
        <f t="shared" si="122"/>
        <v>2</v>
      </c>
      <c r="R46" s="42">
        <v>2</v>
      </c>
      <c r="S46" s="311"/>
      <c r="T46" s="43"/>
      <c r="U46" s="43"/>
      <c r="V46" s="39">
        <f t="shared" si="123"/>
        <v>3.5087719298245612E-2</v>
      </c>
      <c r="W46" s="39">
        <f t="shared" si="124"/>
        <v>0</v>
      </c>
      <c r="X46" s="138" t="str">
        <f t="shared" si="125"/>
        <v>2</v>
      </c>
      <c r="Y46" s="42">
        <v>20</v>
      </c>
      <c r="Z46" s="311">
        <v>1</v>
      </c>
      <c r="AA46" s="43"/>
      <c r="AB46" s="43"/>
      <c r="AC46" s="39">
        <f t="shared" si="126"/>
        <v>0.20202020202020202</v>
      </c>
      <c r="AD46" s="39">
        <f t="shared" si="127"/>
        <v>0.5</v>
      </c>
      <c r="AE46" s="138" t="str">
        <f t="shared" si="128"/>
        <v>2</v>
      </c>
      <c r="AF46" s="42">
        <v>30</v>
      </c>
      <c r="AG46" s="311">
        <v>4</v>
      </c>
      <c r="AH46" s="43">
        <v>1</v>
      </c>
      <c r="AI46" s="43">
        <v>1</v>
      </c>
      <c r="AJ46" s="39">
        <f t="shared" si="129"/>
        <v>0.28037383177570091</v>
      </c>
      <c r="AK46" s="39">
        <f t="shared" si="130"/>
        <v>0.44444444444444442</v>
      </c>
      <c r="AL46" s="138" t="str">
        <f t="shared" si="131"/>
        <v>2</v>
      </c>
      <c r="AM46" s="42"/>
      <c r="AN46" s="311"/>
      <c r="AO46" s="43"/>
      <c r="AP46" s="43"/>
      <c r="AQ46" s="39">
        <f t="shared" si="132"/>
        <v>0</v>
      </c>
      <c r="AR46" s="39">
        <f t="shared" si="133"/>
        <v>0</v>
      </c>
      <c r="AS46" s="138" t="str">
        <f t="shared" si="134"/>
        <v>2</v>
      </c>
      <c r="AT46" s="42"/>
      <c r="AU46" s="311"/>
      <c r="AV46" s="43"/>
      <c r="AW46" s="43"/>
      <c r="AX46" s="39">
        <f t="shared" si="135"/>
        <v>0</v>
      </c>
      <c r="AY46" s="39">
        <f t="shared" si="136"/>
        <v>0</v>
      </c>
      <c r="AZ46" s="138" t="str">
        <f t="shared" si="137"/>
        <v>2</v>
      </c>
      <c r="BA46" s="42"/>
      <c r="BB46" s="311"/>
      <c r="BC46" s="43"/>
      <c r="BD46" s="43"/>
      <c r="BE46" s="39">
        <f t="shared" si="138"/>
        <v>0</v>
      </c>
      <c r="BF46" s="39">
        <f t="shared" si="139"/>
        <v>0</v>
      </c>
    </row>
    <row r="47" spans="1:58" s="308" customFormat="1" ht="14" thickBot="1" x14ac:dyDescent="0.2">
      <c r="A47" s="27" t="s">
        <v>107</v>
      </c>
      <c r="B47" s="310" t="s">
        <v>108</v>
      </c>
      <c r="C47" s="18">
        <f t="shared" si="140"/>
        <v>54</v>
      </c>
      <c r="D47" s="18">
        <f t="shared" si="114"/>
        <v>0</v>
      </c>
      <c r="E47" s="18">
        <f t="shared" si="115"/>
        <v>0</v>
      </c>
      <c r="F47" s="18">
        <f t="shared" si="116"/>
        <v>0</v>
      </c>
      <c r="G47" s="37">
        <f t="shared" si="117"/>
        <v>0.1487603305785124</v>
      </c>
      <c r="H47" s="37">
        <f t="shared" si="118"/>
        <v>0</v>
      </c>
      <c r="I47" s="138" t="str">
        <f t="shared" si="119"/>
        <v>3</v>
      </c>
      <c r="J47" s="27" t="str">
        <f t="shared" si="141"/>
        <v>Brandon King</v>
      </c>
      <c r="K47" s="42">
        <v>16</v>
      </c>
      <c r="L47" s="311"/>
      <c r="M47" s="43"/>
      <c r="N47" s="43"/>
      <c r="O47" s="39">
        <f t="shared" si="120"/>
        <v>0.16</v>
      </c>
      <c r="P47" s="39">
        <f t="shared" si="121"/>
        <v>0</v>
      </c>
      <c r="Q47" s="138" t="str">
        <f t="shared" si="122"/>
        <v>3</v>
      </c>
      <c r="R47" s="42">
        <v>15</v>
      </c>
      <c r="S47" s="311"/>
      <c r="T47" s="43"/>
      <c r="U47" s="43"/>
      <c r="V47" s="39">
        <f t="shared" si="123"/>
        <v>0.26315789473684209</v>
      </c>
      <c r="W47" s="39">
        <f t="shared" si="124"/>
        <v>0</v>
      </c>
      <c r="X47" s="138" t="str">
        <f t="shared" si="125"/>
        <v>3</v>
      </c>
      <c r="Y47" s="42">
        <v>13</v>
      </c>
      <c r="Z47" s="311"/>
      <c r="AA47" s="43"/>
      <c r="AB47" s="43"/>
      <c r="AC47" s="39">
        <f t="shared" si="126"/>
        <v>0.13131313131313133</v>
      </c>
      <c r="AD47" s="39">
        <f t="shared" si="127"/>
        <v>0</v>
      </c>
      <c r="AE47" s="138" t="str">
        <f t="shared" si="128"/>
        <v>3</v>
      </c>
      <c r="AF47" s="42">
        <v>10</v>
      </c>
      <c r="AG47" s="311"/>
      <c r="AH47" s="43"/>
      <c r="AI47" s="43"/>
      <c r="AJ47" s="39">
        <f t="shared" si="129"/>
        <v>9.3457943925233641E-2</v>
      </c>
      <c r="AK47" s="39">
        <f t="shared" si="130"/>
        <v>0</v>
      </c>
      <c r="AL47" s="138" t="str">
        <f t="shared" si="131"/>
        <v>3</v>
      </c>
      <c r="AM47" s="42"/>
      <c r="AN47" s="311"/>
      <c r="AO47" s="43"/>
      <c r="AP47" s="43"/>
      <c r="AQ47" s="39">
        <f t="shared" si="132"/>
        <v>0</v>
      </c>
      <c r="AR47" s="39">
        <f t="shared" si="133"/>
        <v>0</v>
      </c>
      <c r="AS47" s="138" t="str">
        <f t="shared" si="134"/>
        <v>3</v>
      </c>
      <c r="AT47" s="42"/>
      <c r="AU47" s="311"/>
      <c r="AV47" s="43"/>
      <c r="AW47" s="43"/>
      <c r="AX47" s="39">
        <f t="shared" si="135"/>
        <v>0</v>
      </c>
      <c r="AY47" s="39">
        <f t="shared" si="136"/>
        <v>0</v>
      </c>
      <c r="AZ47" s="138" t="str">
        <f t="shared" si="137"/>
        <v>3</v>
      </c>
      <c r="BA47" s="42"/>
      <c r="BB47" s="311"/>
      <c r="BC47" s="43"/>
      <c r="BD47" s="43"/>
      <c r="BE47" s="39">
        <f t="shared" si="138"/>
        <v>0</v>
      </c>
      <c r="BF47" s="39">
        <f t="shared" si="139"/>
        <v>0</v>
      </c>
    </row>
    <row r="48" spans="1:58" s="308" customFormat="1" ht="14" thickBot="1" x14ac:dyDescent="0.2">
      <c r="A48" s="27" t="s">
        <v>109</v>
      </c>
      <c r="B48" s="310" t="s">
        <v>110</v>
      </c>
      <c r="C48" s="18">
        <f t="shared" si="140"/>
        <v>55</v>
      </c>
      <c r="D48" s="18">
        <f t="shared" si="114"/>
        <v>1</v>
      </c>
      <c r="E48" s="18">
        <f t="shared" si="115"/>
        <v>3</v>
      </c>
      <c r="F48" s="18">
        <f t="shared" si="116"/>
        <v>1</v>
      </c>
      <c r="G48" s="37">
        <f t="shared" si="117"/>
        <v>0.15151515151515152</v>
      </c>
      <c r="H48" s="37">
        <f t="shared" si="118"/>
        <v>6.6666666666666666E-2</v>
      </c>
      <c r="I48" s="138" t="str">
        <f t="shared" si="119"/>
        <v>6</v>
      </c>
      <c r="J48" s="27" t="str">
        <f t="shared" si="141"/>
        <v>Nathan Taylor</v>
      </c>
      <c r="K48" s="312">
        <v>13</v>
      </c>
      <c r="L48" s="311">
        <v>1</v>
      </c>
      <c r="M48" s="43">
        <v>1</v>
      </c>
      <c r="N48" s="43"/>
      <c r="O48" s="39">
        <f t="shared" si="120"/>
        <v>0.13</v>
      </c>
      <c r="P48" s="39">
        <f t="shared" si="121"/>
        <v>0.33333333333333331</v>
      </c>
      <c r="Q48" s="138" t="str">
        <f t="shared" si="122"/>
        <v>6</v>
      </c>
      <c r="R48" s="312">
        <v>21</v>
      </c>
      <c r="S48" s="311"/>
      <c r="T48" s="43"/>
      <c r="U48" s="43"/>
      <c r="V48" s="39">
        <f t="shared" si="123"/>
        <v>0.36842105263157893</v>
      </c>
      <c r="W48" s="39">
        <f t="shared" si="124"/>
        <v>0</v>
      </c>
      <c r="X48" s="138" t="str">
        <f t="shared" si="125"/>
        <v>6</v>
      </c>
      <c r="Y48" s="312">
        <v>14</v>
      </c>
      <c r="Z48" s="311"/>
      <c r="AA48" s="43">
        <v>1</v>
      </c>
      <c r="AB48" s="43">
        <v>1</v>
      </c>
      <c r="AC48" s="39">
        <f t="shared" si="126"/>
        <v>0.14141414141414141</v>
      </c>
      <c r="AD48" s="39">
        <f t="shared" si="127"/>
        <v>0</v>
      </c>
      <c r="AE48" s="138" t="str">
        <f t="shared" si="128"/>
        <v>6</v>
      </c>
      <c r="AF48" s="312">
        <v>7</v>
      </c>
      <c r="AG48" s="311"/>
      <c r="AH48" s="43">
        <v>1</v>
      </c>
      <c r="AI48" s="43"/>
      <c r="AJ48" s="39">
        <f t="shared" si="129"/>
        <v>6.5420560747663545E-2</v>
      </c>
      <c r="AK48" s="39">
        <f t="shared" si="130"/>
        <v>0</v>
      </c>
      <c r="AL48" s="138" t="str">
        <f t="shared" si="131"/>
        <v>6</v>
      </c>
      <c r="AM48" s="312"/>
      <c r="AN48" s="311"/>
      <c r="AO48" s="43"/>
      <c r="AP48" s="43"/>
      <c r="AQ48" s="39">
        <f t="shared" si="132"/>
        <v>0</v>
      </c>
      <c r="AR48" s="39">
        <f t="shared" si="133"/>
        <v>0</v>
      </c>
      <c r="AS48" s="138" t="str">
        <f t="shared" si="134"/>
        <v>6</v>
      </c>
      <c r="AT48" s="312"/>
      <c r="AU48" s="311"/>
      <c r="AV48" s="43"/>
      <c r="AW48" s="43"/>
      <c r="AX48" s="39">
        <f t="shared" si="135"/>
        <v>0</v>
      </c>
      <c r="AY48" s="39">
        <f t="shared" si="136"/>
        <v>0</v>
      </c>
      <c r="AZ48" s="138" t="str">
        <f t="shared" si="137"/>
        <v>6</v>
      </c>
      <c r="BA48" s="312"/>
      <c r="BB48" s="311"/>
      <c r="BC48" s="43"/>
      <c r="BD48" s="43"/>
      <c r="BE48" s="39">
        <f t="shared" si="138"/>
        <v>0</v>
      </c>
      <c r="BF48" s="39">
        <f t="shared" si="139"/>
        <v>0</v>
      </c>
    </row>
    <row r="49" spans="1:58" s="308" customFormat="1" ht="14" thickBot="1" x14ac:dyDescent="0.2">
      <c r="A49" s="27"/>
      <c r="B49" s="310"/>
      <c r="C49" s="18">
        <f t="shared" si="140"/>
        <v>0</v>
      </c>
      <c r="D49" s="18">
        <f t="shared" si="114"/>
        <v>0</v>
      </c>
      <c r="E49" s="18">
        <f t="shared" si="115"/>
        <v>0</v>
      </c>
      <c r="F49" s="18">
        <f t="shared" si="116"/>
        <v>0</v>
      </c>
      <c r="G49" s="37">
        <f t="shared" si="117"/>
        <v>0</v>
      </c>
      <c r="H49" s="37">
        <f t="shared" si="118"/>
        <v>0</v>
      </c>
      <c r="I49" s="138" t="str">
        <f t="shared" si="119"/>
        <v/>
      </c>
      <c r="J49" s="27" t="str">
        <f t="shared" si="141"/>
        <v/>
      </c>
      <c r="K49" s="312"/>
      <c r="L49" s="311"/>
      <c r="M49" s="43"/>
      <c r="N49" s="43"/>
      <c r="O49" s="39">
        <f t="shared" si="120"/>
        <v>0</v>
      </c>
      <c r="P49" s="39">
        <f t="shared" si="121"/>
        <v>0</v>
      </c>
      <c r="Q49" s="138" t="str">
        <f t="shared" si="122"/>
        <v/>
      </c>
      <c r="R49" s="312"/>
      <c r="S49" s="311"/>
      <c r="T49" s="43"/>
      <c r="U49" s="43"/>
      <c r="V49" s="39">
        <f t="shared" si="123"/>
        <v>0</v>
      </c>
      <c r="W49" s="39">
        <f t="shared" si="124"/>
        <v>0</v>
      </c>
      <c r="X49" s="138" t="str">
        <f t="shared" si="125"/>
        <v/>
      </c>
      <c r="Y49" s="312"/>
      <c r="Z49" s="311"/>
      <c r="AA49" s="43"/>
      <c r="AB49" s="43"/>
      <c r="AC49" s="39">
        <f t="shared" si="126"/>
        <v>0</v>
      </c>
      <c r="AD49" s="39">
        <f t="shared" si="127"/>
        <v>0</v>
      </c>
      <c r="AE49" s="138" t="str">
        <f t="shared" si="128"/>
        <v/>
      </c>
      <c r="AF49" s="312"/>
      <c r="AG49" s="311"/>
      <c r="AH49" s="43"/>
      <c r="AI49" s="43"/>
      <c r="AJ49" s="39">
        <f t="shared" si="129"/>
        <v>0</v>
      </c>
      <c r="AK49" s="39">
        <f t="shared" si="130"/>
        <v>0</v>
      </c>
      <c r="AL49" s="138" t="str">
        <f t="shared" si="131"/>
        <v/>
      </c>
      <c r="AM49" s="312"/>
      <c r="AN49" s="311"/>
      <c r="AO49" s="43"/>
      <c r="AP49" s="43"/>
      <c r="AQ49" s="39">
        <f t="shared" si="132"/>
        <v>0</v>
      </c>
      <c r="AR49" s="39">
        <f t="shared" si="133"/>
        <v>0</v>
      </c>
      <c r="AS49" s="138" t="str">
        <f t="shared" si="134"/>
        <v/>
      </c>
      <c r="AT49" s="312"/>
      <c r="AU49" s="311"/>
      <c r="AV49" s="43"/>
      <c r="AW49" s="43"/>
      <c r="AX49" s="39">
        <f t="shared" si="135"/>
        <v>0</v>
      </c>
      <c r="AY49" s="39">
        <f t="shared" si="136"/>
        <v>0</v>
      </c>
      <c r="AZ49" s="138" t="str">
        <f t="shared" si="137"/>
        <v/>
      </c>
      <c r="BA49" s="312"/>
      <c r="BB49" s="311"/>
      <c r="BC49" s="43"/>
      <c r="BD49" s="43"/>
      <c r="BE49" s="39">
        <f t="shared" si="138"/>
        <v>0</v>
      </c>
      <c r="BF49" s="39">
        <f t="shared" si="139"/>
        <v>0</v>
      </c>
    </row>
    <row r="50" spans="1:58" s="308" customFormat="1" ht="14" thickBot="1" x14ac:dyDescent="0.2">
      <c r="A50" s="40" t="s">
        <v>19</v>
      </c>
      <c r="B50" s="139"/>
      <c r="C50" s="18"/>
      <c r="D50" s="40">
        <f>L50+S50+Z50+AG50+AN50+BB50</f>
        <v>0</v>
      </c>
      <c r="E50" s="18"/>
      <c r="F50" s="18"/>
      <c r="G50" s="17"/>
      <c r="H50" s="37">
        <f t="shared" si="118"/>
        <v>0</v>
      </c>
      <c r="I50" s="137"/>
      <c r="J50" s="41" t="s">
        <v>19</v>
      </c>
      <c r="K50" s="42"/>
      <c r="L50" s="314"/>
      <c r="M50" s="43"/>
      <c r="N50" s="43"/>
      <c r="O50" s="39"/>
      <c r="P50" s="39">
        <f t="shared" si="121"/>
        <v>0</v>
      </c>
      <c r="Q50" s="137"/>
      <c r="R50" s="42"/>
      <c r="S50" s="314"/>
      <c r="T50" s="43"/>
      <c r="U50" s="43"/>
      <c r="V50" s="39"/>
      <c r="W50" s="39">
        <f t="shared" si="124"/>
        <v>0</v>
      </c>
      <c r="X50" s="137"/>
      <c r="Y50" s="42"/>
      <c r="Z50" s="314"/>
      <c r="AA50" s="43"/>
      <c r="AB50" s="43"/>
      <c r="AC50" s="39"/>
      <c r="AD50" s="39">
        <f t="shared" si="127"/>
        <v>0</v>
      </c>
      <c r="AE50" s="137"/>
      <c r="AF50" s="42"/>
      <c r="AG50" s="314"/>
      <c r="AH50" s="43"/>
      <c r="AI50" s="43"/>
      <c r="AJ50" s="39"/>
      <c r="AK50" s="39">
        <f t="shared" si="130"/>
        <v>0</v>
      </c>
      <c r="AL50" s="137"/>
      <c r="AM50" s="42"/>
      <c r="AN50" s="314"/>
      <c r="AO50" s="43"/>
      <c r="AP50" s="43"/>
      <c r="AQ50" s="43"/>
      <c r="AR50" s="39">
        <f t="shared" si="133"/>
        <v>0</v>
      </c>
      <c r="AS50" s="137"/>
      <c r="AT50" s="42"/>
      <c r="AU50" s="314"/>
      <c r="AV50" s="43"/>
      <c r="AW50" s="43"/>
      <c r="AX50" s="43"/>
      <c r="AY50" s="39">
        <f t="shared" si="136"/>
        <v>0</v>
      </c>
      <c r="AZ50" s="137"/>
      <c r="BA50" s="42"/>
      <c r="BB50" s="314"/>
      <c r="BC50" s="43"/>
      <c r="BD50" s="43"/>
      <c r="BE50" s="43"/>
      <c r="BF50" s="39">
        <f t="shared" si="139"/>
        <v>0</v>
      </c>
    </row>
    <row r="51" spans="1:58" s="308" customFormat="1" ht="14" thickBot="1" x14ac:dyDescent="0.2">
      <c r="A51" s="46"/>
      <c r="B51" s="141"/>
      <c r="C51" s="19">
        <f t="shared" ref="C51:H51" si="142">SUM(C44:C49)</f>
        <v>363</v>
      </c>
      <c r="D51" s="20">
        <f>SUM(D44:D50)</f>
        <v>15</v>
      </c>
      <c r="E51" s="21">
        <f t="shared" si="142"/>
        <v>5</v>
      </c>
      <c r="F51" s="22">
        <f t="shared" si="142"/>
        <v>3</v>
      </c>
      <c r="G51" s="23">
        <f t="shared" si="142"/>
        <v>0.99999999999999989</v>
      </c>
      <c r="H51" s="24">
        <f t="shared" si="142"/>
        <v>1</v>
      </c>
      <c r="I51" s="137"/>
      <c r="J51" s="43"/>
      <c r="K51" s="19">
        <f>SUM(K44:K49)</f>
        <v>100</v>
      </c>
      <c r="L51" s="20">
        <f>SUM(L44:L50)</f>
        <v>3</v>
      </c>
      <c r="M51" s="21">
        <f>SUM(M44:M49)</f>
        <v>1</v>
      </c>
      <c r="N51" s="22">
        <f>SUM(N44:N49)</f>
        <v>0</v>
      </c>
      <c r="O51" s="25">
        <f>SUM(O44:O49)</f>
        <v>1</v>
      </c>
      <c r="P51" s="26">
        <f>SUM(P44:P50)</f>
        <v>1</v>
      </c>
      <c r="Q51" s="137"/>
      <c r="R51" s="19">
        <f>SUM(R44:R49)</f>
        <v>57</v>
      </c>
      <c r="S51" s="20">
        <f>SUM(S44:S50)</f>
        <v>1</v>
      </c>
      <c r="T51" s="21">
        <f>SUM(T44:T49)</f>
        <v>0</v>
      </c>
      <c r="U51" s="22">
        <f>SUM(U44:U49)</f>
        <v>0</v>
      </c>
      <c r="V51" s="25">
        <f>SUM(V44:V49)</f>
        <v>1</v>
      </c>
      <c r="W51" s="26">
        <f>SUM(W44:W50)</f>
        <v>1</v>
      </c>
      <c r="X51" s="137"/>
      <c r="Y51" s="19">
        <f>SUM(Y44:Y49)</f>
        <v>99</v>
      </c>
      <c r="Z51" s="20">
        <f>SUM(Z44:Z50)</f>
        <v>2</v>
      </c>
      <c r="AA51" s="21">
        <f>SUM(AA44:AA49)</f>
        <v>2</v>
      </c>
      <c r="AB51" s="22">
        <f>SUM(AB44:AB49)</f>
        <v>2</v>
      </c>
      <c r="AC51" s="25">
        <f>SUM(AC44:AC49)</f>
        <v>1</v>
      </c>
      <c r="AD51" s="26">
        <f>SUM(AD44:AD50)</f>
        <v>1</v>
      </c>
      <c r="AE51" s="137"/>
      <c r="AF51" s="19">
        <f>SUM(AF44:AF49)</f>
        <v>107</v>
      </c>
      <c r="AG51" s="20">
        <f>SUM(AG44:AG50)</f>
        <v>9</v>
      </c>
      <c r="AH51" s="21">
        <f>SUM(AH44:AH49)</f>
        <v>2</v>
      </c>
      <c r="AI51" s="22">
        <f>SUM(AI44:AI49)</f>
        <v>1</v>
      </c>
      <c r="AJ51" s="25">
        <f>SUM(AJ44:AJ49)</f>
        <v>0.99999999999999989</v>
      </c>
      <c r="AK51" s="26">
        <f>SUM(AK44:AK50)</f>
        <v>1</v>
      </c>
      <c r="AL51" s="137"/>
      <c r="AM51" s="19">
        <f>SUM(AM44:AM49)</f>
        <v>0</v>
      </c>
      <c r="AN51" s="20">
        <f>SUM(AN44:AN50)</f>
        <v>0</v>
      </c>
      <c r="AO51" s="21">
        <f>SUM(AO44:AO49)</f>
        <v>0</v>
      </c>
      <c r="AP51" s="22">
        <f>SUM(AP44:AP49)</f>
        <v>0</v>
      </c>
      <c r="AQ51" s="25">
        <f>SUM(AQ44:AQ49)</f>
        <v>0</v>
      </c>
      <c r="AR51" s="26">
        <f>SUM(AR44:AR50)</f>
        <v>0</v>
      </c>
      <c r="AS51" s="137"/>
      <c r="AT51" s="19">
        <f>SUM(AT44:AT49)</f>
        <v>0</v>
      </c>
      <c r="AU51" s="20">
        <f>SUM(AU44:AU50)</f>
        <v>0</v>
      </c>
      <c r="AV51" s="21">
        <f>SUM(AV44:AV49)</f>
        <v>0</v>
      </c>
      <c r="AW51" s="22">
        <f>SUM(AW44:AW49)</f>
        <v>0</v>
      </c>
      <c r="AX51" s="25">
        <f>SUM(AX44:AX49)</f>
        <v>0</v>
      </c>
      <c r="AY51" s="26">
        <f>SUM(AY44:AY50)</f>
        <v>0</v>
      </c>
      <c r="AZ51" s="137"/>
      <c r="BA51" s="19">
        <f>SUM(BA44:BA49)</f>
        <v>0</v>
      </c>
      <c r="BB51" s="20">
        <f>SUM(BB44:BB50)</f>
        <v>0</v>
      </c>
      <c r="BC51" s="21">
        <f>SUM(BC44:BC49)</f>
        <v>0</v>
      </c>
      <c r="BD51" s="22">
        <f>SUM(BD44:BD49)</f>
        <v>0</v>
      </c>
      <c r="BE51" s="25">
        <f>SUM(BE44:BE49)</f>
        <v>0</v>
      </c>
      <c r="BF51" s="26">
        <f>SUM(BF44:BF50)</f>
        <v>0</v>
      </c>
    </row>
    <row r="52" spans="1:58" s="308" customFormat="1" ht="15" thickBot="1" x14ac:dyDescent="0.2">
      <c r="A52" s="366" t="s">
        <v>68</v>
      </c>
      <c r="B52" s="367"/>
      <c r="C52" s="368" t="s">
        <v>14</v>
      </c>
      <c r="D52" s="367"/>
      <c r="E52" s="367"/>
      <c r="F52" s="367"/>
      <c r="G52" s="367"/>
      <c r="H52" s="369"/>
      <c r="I52" s="137"/>
      <c r="J52" s="32" t="str">
        <f>C52</f>
        <v>British Columbia</v>
      </c>
      <c r="K52" s="32" t="s">
        <v>13</v>
      </c>
      <c r="L52" s="360" t="s">
        <v>62</v>
      </c>
      <c r="M52" s="361"/>
      <c r="N52" s="362"/>
      <c r="O52" s="32" t="s">
        <v>69</v>
      </c>
      <c r="P52" s="51">
        <v>1</v>
      </c>
      <c r="Q52" s="137"/>
      <c r="R52" s="32" t="s">
        <v>13</v>
      </c>
      <c r="S52" s="360" t="s">
        <v>118</v>
      </c>
      <c r="T52" s="361"/>
      <c r="U52" s="362"/>
      <c r="V52" s="32" t="s">
        <v>69</v>
      </c>
      <c r="W52" s="51">
        <v>9</v>
      </c>
      <c r="X52" s="137"/>
      <c r="Y52" s="32" t="s">
        <v>13</v>
      </c>
      <c r="Z52" s="360" t="s">
        <v>8</v>
      </c>
      <c r="AA52" s="361"/>
      <c r="AB52" s="362"/>
      <c r="AC52" s="32" t="s">
        <v>69</v>
      </c>
      <c r="AD52" s="51">
        <v>17</v>
      </c>
      <c r="AE52" s="137"/>
      <c r="AF52" s="32" t="s">
        <v>13</v>
      </c>
      <c r="AG52" s="360"/>
      <c r="AH52" s="361"/>
      <c r="AI52" s="362"/>
      <c r="AJ52" s="32" t="s">
        <v>69</v>
      </c>
      <c r="AK52" s="51"/>
      <c r="AL52" s="137"/>
      <c r="AM52" s="32" t="s">
        <v>13</v>
      </c>
      <c r="AN52" s="360" t="s">
        <v>79</v>
      </c>
      <c r="AO52" s="361"/>
      <c r="AP52" s="362"/>
      <c r="AQ52" s="32" t="s">
        <v>69</v>
      </c>
      <c r="AR52" s="51">
        <v>24</v>
      </c>
      <c r="AS52" s="137"/>
      <c r="AT52" s="32" t="s">
        <v>13</v>
      </c>
      <c r="AU52" s="360" t="s">
        <v>80</v>
      </c>
      <c r="AV52" s="361"/>
      <c r="AW52" s="362"/>
      <c r="AX52" s="32" t="s">
        <v>69</v>
      </c>
      <c r="AY52" s="51">
        <v>30</v>
      </c>
      <c r="AZ52" s="137"/>
      <c r="BA52" s="32" t="s">
        <v>13</v>
      </c>
      <c r="BB52" s="360" t="s">
        <v>8</v>
      </c>
      <c r="BC52" s="361"/>
      <c r="BD52" s="362"/>
      <c r="BE52" s="32" t="s">
        <v>69</v>
      </c>
      <c r="BF52" s="51">
        <v>32</v>
      </c>
    </row>
    <row r="53" spans="1:58" s="308" customFormat="1" ht="43" thickBot="1" x14ac:dyDescent="0.2">
      <c r="A53" s="16" t="s">
        <v>0</v>
      </c>
      <c r="B53" s="16" t="s">
        <v>60</v>
      </c>
      <c r="C53" s="16" t="s">
        <v>1</v>
      </c>
      <c r="D53" s="16" t="s">
        <v>4</v>
      </c>
      <c r="E53" s="16" t="s">
        <v>2</v>
      </c>
      <c r="F53" s="16" t="s">
        <v>3</v>
      </c>
      <c r="G53" s="14" t="s">
        <v>6</v>
      </c>
      <c r="H53" s="14" t="s">
        <v>5</v>
      </c>
      <c r="I53" s="137"/>
      <c r="J53" s="33" t="s">
        <v>0</v>
      </c>
      <c r="K53" s="34" t="s">
        <v>11</v>
      </c>
      <c r="L53" s="34" t="s">
        <v>10</v>
      </c>
      <c r="M53" s="34" t="s">
        <v>9</v>
      </c>
      <c r="N53" s="35" t="s">
        <v>15</v>
      </c>
      <c r="O53" s="36" t="s">
        <v>16</v>
      </c>
      <c r="P53" s="36" t="s">
        <v>12</v>
      </c>
      <c r="Q53" s="137"/>
      <c r="R53" s="34" t="s">
        <v>11</v>
      </c>
      <c r="S53" s="34" t="s">
        <v>10</v>
      </c>
      <c r="T53" s="34" t="s">
        <v>9</v>
      </c>
      <c r="U53" s="35" t="s">
        <v>15</v>
      </c>
      <c r="V53" s="36" t="s">
        <v>16</v>
      </c>
      <c r="W53" s="36" t="s">
        <v>12</v>
      </c>
      <c r="X53" s="137"/>
      <c r="Y53" s="34" t="s">
        <v>11</v>
      </c>
      <c r="Z53" s="34" t="s">
        <v>10</v>
      </c>
      <c r="AA53" s="34" t="s">
        <v>9</v>
      </c>
      <c r="AB53" s="35" t="s">
        <v>15</v>
      </c>
      <c r="AC53" s="36" t="s">
        <v>16</v>
      </c>
      <c r="AD53" s="36" t="s">
        <v>12</v>
      </c>
      <c r="AE53" s="137"/>
      <c r="AF53" s="34" t="s">
        <v>11</v>
      </c>
      <c r="AG53" s="34" t="s">
        <v>10</v>
      </c>
      <c r="AH53" s="34" t="s">
        <v>9</v>
      </c>
      <c r="AI53" s="35" t="s">
        <v>15</v>
      </c>
      <c r="AJ53" s="36" t="s">
        <v>16</v>
      </c>
      <c r="AK53" s="36" t="s">
        <v>12</v>
      </c>
      <c r="AL53" s="137"/>
      <c r="AM53" s="34" t="s">
        <v>11</v>
      </c>
      <c r="AN53" s="34" t="s">
        <v>10</v>
      </c>
      <c r="AO53" s="34" t="s">
        <v>9</v>
      </c>
      <c r="AP53" s="35" t="s">
        <v>15</v>
      </c>
      <c r="AQ53" s="36" t="s">
        <v>16</v>
      </c>
      <c r="AR53" s="36" t="s">
        <v>12</v>
      </c>
      <c r="AS53" s="137"/>
      <c r="AT53" s="34" t="s">
        <v>11</v>
      </c>
      <c r="AU53" s="34" t="s">
        <v>10</v>
      </c>
      <c r="AV53" s="34" t="s">
        <v>9</v>
      </c>
      <c r="AW53" s="35" t="s">
        <v>15</v>
      </c>
      <c r="AX53" s="36" t="s">
        <v>16</v>
      </c>
      <c r="AY53" s="36" t="s">
        <v>12</v>
      </c>
      <c r="AZ53" s="137"/>
      <c r="BA53" s="34" t="s">
        <v>11</v>
      </c>
      <c r="BB53" s="34" t="s">
        <v>10</v>
      </c>
      <c r="BC53" s="34" t="s">
        <v>9</v>
      </c>
      <c r="BD53" s="35" t="s">
        <v>15</v>
      </c>
      <c r="BE53" s="36" t="s">
        <v>16</v>
      </c>
      <c r="BF53" s="36" t="s">
        <v>12</v>
      </c>
    </row>
    <row r="54" spans="1:58" s="308" customFormat="1" ht="14" thickBot="1" x14ac:dyDescent="0.2">
      <c r="A54" s="27" t="s">
        <v>111</v>
      </c>
      <c r="B54" s="310" t="s">
        <v>112</v>
      </c>
      <c r="C54" s="18">
        <f>K54+R54+Y54+AF54+AM54+AT54+BA54</f>
        <v>288</v>
      </c>
      <c r="D54" s="18">
        <f t="shared" ref="D54:D59" si="143">L54+S54+Z54+AG54+AN54+AU54+BB54</f>
        <v>21</v>
      </c>
      <c r="E54" s="18">
        <f t="shared" ref="E54:E59" si="144">M54+T54+AA54+AH54+AO54+AV54+BC54</f>
        <v>3</v>
      </c>
      <c r="F54" s="18">
        <f t="shared" ref="F54:F59" si="145">N54+U54+AB54+AI54+AP54+AW54+BD54</f>
        <v>1</v>
      </c>
      <c r="G54" s="37">
        <f t="shared" ref="G54:G59" si="146">IF($C$81=0,0,C54/$C$81)</f>
        <v>0.94117647058823528</v>
      </c>
      <c r="H54" s="37">
        <f t="shared" ref="H54:H60" si="147">IF($D$81=0,0,D54/$D$81)</f>
        <v>0.65625</v>
      </c>
      <c r="I54" s="138" t="str">
        <f>IF($B54="","",$B54)</f>
        <v>8</v>
      </c>
      <c r="J54" s="27" t="str">
        <f>IF(A54="","",A54)</f>
        <v>Brendan Gaulin</v>
      </c>
      <c r="K54" s="42">
        <v>48</v>
      </c>
      <c r="L54" s="311">
        <v>3</v>
      </c>
      <c r="M54" s="43"/>
      <c r="N54" s="43"/>
      <c r="O54" s="39">
        <f t="shared" ref="O54:O59" si="148">IF($K$81=0,0,K54/$K$81)</f>
        <v>1.1707317073170731</v>
      </c>
      <c r="P54" s="39">
        <f t="shared" ref="P54:P60" si="149">IF($L$81=0,0,L54/$L$81)</f>
        <v>0.6</v>
      </c>
      <c r="Q54" s="138" t="str">
        <f>IF($B54="","",$B54)</f>
        <v>8</v>
      </c>
      <c r="R54" s="42">
        <v>51</v>
      </c>
      <c r="S54" s="311">
        <v>5</v>
      </c>
      <c r="T54" s="43">
        <v>1</v>
      </c>
      <c r="U54" s="43">
        <v>1</v>
      </c>
      <c r="V54" s="39">
        <f t="shared" ref="V54:V59" si="150">IF($R$81=0,0,R54/$R$81)</f>
        <v>0.52577319587628868</v>
      </c>
      <c r="W54" s="39">
        <f t="shared" ref="W54:W60" si="151">IF($S$81=0,0,S54/$S$81)</f>
        <v>0.7142857142857143</v>
      </c>
      <c r="X54" s="138" t="str">
        <f>IF($B54="","",$B54)</f>
        <v>8</v>
      </c>
      <c r="Y54" s="42">
        <v>37</v>
      </c>
      <c r="Z54" s="311">
        <v>4</v>
      </c>
      <c r="AA54" s="43">
        <v>1</v>
      </c>
      <c r="AB54" s="43"/>
      <c r="AC54" s="39">
        <f t="shared" ref="AC54:AC59" si="152">IF($Y$81=0,0,Y54/$Y$81)</f>
        <v>0.6166666666666667</v>
      </c>
      <c r="AD54" s="39">
        <f t="shared" ref="AD54:AD60" si="153">IF($Z$81=0,0,Z54/$Z$81)</f>
        <v>0.4</v>
      </c>
      <c r="AE54" s="138" t="str">
        <f>IF($B54="","",$B54)</f>
        <v>8</v>
      </c>
      <c r="AF54" s="42"/>
      <c r="AG54" s="311"/>
      <c r="AH54" s="43"/>
      <c r="AI54" s="43"/>
      <c r="AJ54" s="39">
        <f t="shared" ref="AJ54:AJ59" si="154">IF($AF$81=0,0,AF54/$AF$81)</f>
        <v>0</v>
      </c>
      <c r="AK54" s="39">
        <f t="shared" ref="AK54:AK60" si="155">IF($AG$81=0,0,AG54/$AG$81)</f>
        <v>0</v>
      </c>
      <c r="AL54" s="138" t="str">
        <f>IF($B54="","",$B54)</f>
        <v>8</v>
      </c>
      <c r="AM54" s="42">
        <v>45</v>
      </c>
      <c r="AN54" s="311">
        <v>4</v>
      </c>
      <c r="AO54" s="43"/>
      <c r="AP54" s="43"/>
      <c r="AQ54" s="39">
        <f t="shared" ref="AQ54:AQ59" si="156">IF($AM$81=0,0,AM54/$AM$81)</f>
        <v>0.41666666666666669</v>
      </c>
      <c r="AR54" s="39">
        <f t="shared" ref="AR54:AR60" si="157">IF($AN$81=0,0,AN54/$AN$81)</f>
        <v>0.4</v>
      </c>
      <c r="AS54" s="138" t="str">
        <f t="shared" ref="AS54:AS59" si="158">IF($B54="","",$B54)</f>
        <v>8</v>
      </c>
      <c r="AT54" s="42">
        <v>50</v>
      </c>
      <c r="AU54" s="311">
        <v>3</v>
      </c>
      <c r="AV54" s="43"/>
      <c r="AW54" s="43"/>
      <c r="AX54" s="39">
        <f t="shared" ref="AX54:AX59" si="159">IF($AM$81=0,0,AT54/$AM$81)</f>
        <v>0.46296296296296297</v>
      </c>
      <c r="AY54" s="39">
        <f t="shared" ref="AY54:AY60" si="160">IF($AN$81=0,0,AU54/$AN$81)</f>
        <v>0.3</v>
      </c>
      <c r="AZ54" s="138" t="str">
        <f t="shared" ref="AZ54:AZ59" si="161">IF($B54="","",$B54)</f>
        <v>8</v>
      </c>
      <c r="BA54" s="312">
        <v>57</v>
      </c>
      <c r="BB54" s="311">
        <v>2</v>
      </c>
      <c r="BC54" s="43">
        <v>1</v>
      </c>
      <c r="BD54" s="43"/>
      <c r="BE54" s="39">
        <f t="shared" ref="BE54:BE59" si="162">IF($BA$81=0,0,BA54/$BA$81)</f>
        <v>0</v>
      </c>
      <c r="BF54" s="39">
        <f t="shared" ref="BF54:BF60" si="163">IF($BB$81=0,0,BB54/$BB$81)</f>
        <v>0</v>
      </c>
    </row>
    <row r="55" spans="1:58" s="308" customFormat="1" ht="14" thickBot="1" x14ac:dyDescent="0.2">
      <c r="A55" s="27" t="s">
        <v>113</v>
      </c>
      <c r="B55" s="310" t="s">
        <v>114</v>
      </c>
      <c r="C55" s="18">
        <f t="shared" ref="C55:C59" si="164">K55+R55+Y55+AF55+AM55+AT55+BA55</f>
        <v>99</v>
      </c>
      <c r="D55" s="18">
        <f t="shared" si="143"/>
        <v>5</v>
      </c>
      <c r="E55" s="18">
        <f t="shared" si="144"/>
        <v>0</v>
      </c>
      <c r="F55" s="18">
        <f t="shared" si="145"/>
        <v>0</v>
      </c>
      <c r="G55" s="37">
        <f t="shared" si="146"/>
        <v>0.3235294117647059</v>
      </c>
      <c r="H55" s="37">
        <f t="shared" si="147"/>
        <v>0.15625</v>
      </c>
      <c r="I55" s="138" t="str">
        <f>IF($B55="","",$B55)</f>
        <v>1</v>
      </c>
      <c r="J55" s="27" t="str">
        <f>IF(A55="","",A55)</f>
        <v>Ahmad Zevidavi</v>
      </c>
      <c r="K55" s="42">
        <v>16</v>
      </c>
      <c r="L55" s="311"/>
      <c r="M55" s="43"/>
      <c r="N55" s="43"/>
      <c r="O55" s="39">
        <f t="shared" si="148"/>
        <v>0.3902439024390244</v>
      </c>
      <c r="P55" s="39">
        <f t="shared" si="149"/>
        <v>0</v>
      </c>
      <c r="Q55" s="138" t="str">
        <f>IF($B55="","",$B55)</f>
        <v>1</v>
      </c>
      <c r="R55" s="42">
        <v>18</v>
      </c>
      <c r="S55" s="311">
        <v>2</v>
      </c>
      <c r="T55" s="43"/>
      <c r="U55" s="43"/>
      <c r="V55" s="39">
        <f t="shared" si="150"/>
        <v>0.18556701030927836</v>
      </c>
      <c r="W55" s="39">
        <f t="shared" si="151"/>
        <v>0.2857142857142857</v>
      </c>
      <c r="X55" s="138" t="str">
        <f>IF($B55="","",$B55)</f>
        <v>1</v>
      </c>
      <c r="Y55" s="42">
        <v>17</v>
      </c>
      <c r="Z55" s="311">
        <v>1</v>
      </c>
      <c r="AA55" s="43"/>
      <c r="AB55" s="43"/>
      <c r="AC55" s="39">
        <f t="shared" si="152"/>
        <v>0.28333333333333333</v>
      </c>
      <c r="AD55" s="39">
        <f t="shared" si="153"/>
        <v>0.1</v>
      </c>
      <c r="AE55" s="138" t="str">
        <f>IF($B55="","",$B55)</f>
        <v>1</v>
      </c>
      <c r="AF55" s="42"/>
      <c r="AG55" s="311"/>
      <c r="AH55" s="43"/>
      <c r="AI55" s="43"/>
      <c r="AJ55" s="39">
        <f t="shared" si="154"/>
        <v>0</v>
      </c>
      <c r="AK55" s="39">
        <f t="shared" si="155"/>
        <v>0</v>
      </c>
      <c r="AL55" s="138" t="str">
        <f>IF($B55="","",$B55)</f>
        <v>1</v>
      </c>
      <c r="AM55" s="42">
        <v>17</v>
      </c>
      <c r="AN55" s="311">
        <v>2</v>
      </c>
      <c r="AO55" s="43"/>
      <c r="AP55" s="43"/>
      <c r="AQ55" s="39">
        <f t="shared" si="156"/>
        <v>0.15740740740740741</v>
      </c>
      <c r="AR55" s="39">
        <f t="shared" si="157"/>
        <v>0.2</v>
      </c>
      <c r="AS55" s="138" t="str">
        <f t="shared" si="158"/>
        <v>1</v>
      </c>
      <c r="AT55" s="42">
        <v>13</v>
      </c>
      <c r="AU55" s="311"/>
      <c r="AV55" s="43"/>
      <c r="AW55" s="43"/>
      <c r="AX55" s="39">
        <f t="shared" si="159"/>
        <v>0.12037037037037036</v>
      </c>
      <c r="AY55" s="39">
        <f t="shared" si="160"/>
        <v>0</v>
      </c>
      <c r="AZ55" s="138" t="str">
        <f t="shared" si="161"/>
        <v>1</v>
      </c>
      <c r="BA55" s="312">
        <v>18</v>
      </c>
      <c r="BB55" s="311"/>
      <c r="BC55" s="43"/>
      <c r="BD55" s="43"/>
      <c r="BE55" s="39">
        <f t="shared" si="162"/>
        <v>0</v>
      </c>
      <c r="BF55" s="39">
        <f t="shared" si="163"/>
        <v>0</v>
      </c>
    </row>
    <row r="56" spans="1:58" s="308" customFormat="1" ht="14" thickBot="1" x14ac:dyDescent="0.2">
      <c r="A56" s="27" t="s">
        <v>115</v>
      </c>
      <c r="B56" s="310">
        <v>4</v>
      </c>
      <c r="C56" s="18">
        <f t="shared" si="164"/>
        <v>186</v>
      </c>
      <c r="D56" s="18">
        <f t="shared" si="143"/>
        <v>7</v>
      </c>
      <c r="E56" s="18">
        <f t="shared" si="144"/>
        <v>5</v>
      </c>
      <c r="F56" s="18">
        <f t="shared" si="145"/>
        <v>3</v>
      </c>
      <c r="G56" s="37">
        <f t="shared" si="146"/>
        <v>0.60784313725490191</v>
      </c>
      <c r="H56" s="37">
        <f t="shared" si="147"/>
        <v>0.21875</v>
      </c>
      <c r="I56" s="138">
        <f>IF($B56="","",$B56)</f>
        <v>4</v>
      </c>
      <c r="J56" s="27" t="str">
        <f>IF(A56="","",A56)</f>
        <v>John Tee</v>
      </c>
      <c r="K56" s="42">
        <v>30</v>
      </c>
      <c r="L56" s="311">
        <v>1</v>
      </c>
      <c r="M56" s="43"/>
      <c r="N56" s="43"/>
      <c r="O56" s="39">
        <f t="shared" si="148"/>
        <v>0.73170731707317072</v>
      </c>
      <c r="P56" s="39">
        <f t="shared" si="149"/>
        <v>0.2</v>
      </c>
      <c r="Q56" s="138">
        <f>IF($B56="","",$B56)</f>
        <v>4</v>
      </c>
      <c r="R56" s="42">
        <v>32</v>
      </c>
      <c r="S56" s="311">
        <v>3</v>
      </c>
      <c r="T56" s="43"/>
      <c r="U56" s="43"/>
      <c r="V56" s="39">
        <f t="shared" si="150"/>
        <v>0.32989690721649484</v>
      </c>
      <c r="W56" s="39">
        <f t="shared" si="151"/>
        <v>0.42857142857142855</v>
      </c>
      <c r="X56" s="138">
        <f>IF($B56="","",$B56)</f>
        <v>4</v>
      </c>
      <c r="Y56" s="42">
        <v>31</v>
      </c>
      <c r="Z56" s="311">
        <v>1</v>
      </c>
      <c r="AA56" s="43"/>
      <c r="AB56" s="43"/>
      <c r="AC56" s="39">
        <f t="shared" si="152"/>
        <v>0.51666666666666672</v>
      </c>
      <c r="AD56" s="39">
        <f t="shared" si="153"/>
        <v>0.1</v>
      </c>
      <c r="AE56" s="138">
        <f>IF($B56="","",$B56)</f>
        <v>4</v>
      </c>
      <c r="AF56" s="42"/>
      <c r="AG56" s="311"/>
      <c r="AH56" s="43"/>
      <c r="AI56" s="43"/>
      <c r="AJ56" s="39">
        <f t="shared" si="154"/>
        <v>0</v>
      </c>
      <c r="AK56" s="39">
        <f t="shared" si="155"/>
        <v>0</v>
      </c>
      <c r="AL56" s="138">
        <f>IF($B56="","",$B56)</f>
        <v>4</v>
      </c>
      <c r="AM56" s="42">
        <v>31</v>
      </c>
      <c r="AN56" s="311">
        <v>1</v>
      </c>
      <c r="AO56" s="43">
        <v>2</v>
      </c>
      <c r="AP56" s="43"/>
      <c r="AQ56" s="39">
        <f t="shared" si="156"/>
        <v>0.28703703703703703</v>
      </c>
      <c r="AR56" s="39">
        <f t="shared" si="157"/>
        <v>0.1</v>
      </c>
      <c r="AS56" s="138">
        <f t="shared" si="158"/>
        <v>4</v>
      </c>
      <c r="AT56" s="42">
        <v>34</v>
      </c>
      <c r="AU56" s="311"/>
      <c r="AV56" s="43">
        <v>3</v>
      </c>
      <c r="AW56" s="43">
        <v>3</v>
      </c>
      <c r="AX56" s="39">
        <f t="shared" si="159"/>
        <v>0.31481481481481483</v>
      </c>
      <c r="AY56" s="39">
        <f t="shared" si="160"/>
        <v>0</v>
      </c>
      <c r="AZ56" s="138">
        <f t="shared" si="161"/>
        <v>4</v>
      </c>
      <c r="BA56" s="312">
        <v>28</v>
      </c>
      <c r="BB56" s="311">
        <v>1</v>
      </c>
      <c r="BC56" s="43"/>
      <c r="BD56" s="43"/>
      <c r="BE56" s="39">
        <f t="shared" si="162"/>
        <v>0</v>
      </c>
      <c r="BF56" s="39">
        <f t="shared" si="163"/>
        <v>0</v>
      </c>
    </row>
    <row r="57" spans="1:58" s="308" customFormat="1" ht="14" thickBot="1" x14ac:dyDescent="0.2">
      <c r="A57" s="316"/>
      <c r="B57" s="322"/>
      <c r="C57" s="18">
        <f t="shared" si="164"/>
        <v>0</v>
      </c>
      <c r="D57" s="18">
        <f t="shared" si="143"/>
        <v>0</v>
      </c>
      <c r="E57" s="18">
        <f t="shared" si="144"/>
        <v>0</v>
      </c>
      <c r="F57" s="18">
        <f t="shared" si="145"/>
        <v>0</v>
      </c>
      <c r="G57" s="37">
        <f t="shared" si="146"/>
        <v>0</v>
      </c>
      <c r="H57" s="37">
        <f t="shared" si="147"/>
        <v>0</v>
      </c>
      <c r="I57" s="138" t="str">
        <f>IF($B57="","",$B57)</f>
        <v/>
      </c>
      <c r="J57" s="27" t="str">
        <f t="shared" ref="J57:J59" si="165">IF(A57="","",A57)</f>
        <v/>
      </c>
      <c r="K57" s="42"/>
      <c r="L57" s="311"/>
      <c r="M57" s="43"/>
      <c r="N57" s="43"/>
      <c r="O57" s="39">
        <f t="shared" si="148"/>
        <v>0</v>
      </c>
      <c r="P57" s="39">
        <f t="shared" si="149"/>
        <v>0</v>
      </c>
      <c r="Q57" s="138" t="str">
        <f>IF($B57="","",$B57)</f>
        <v/>
      </c>
      <c r="R57" s="42"/>
      <c r="S57" s="311"/>
      <c r="T57" s="43"/>
      <c r="U57" s="43"/>
      <c r="V57" s="39">
        <f t="shared" si="150"/>
        <v>0</v>
      </c>
      <c r="W57" s="39">
        <f t="shared" si="151"/>
        <v>0</v>
      </c>
      <c r="X57" s="138" t="str">
        <f>IF($B57="","",$B57)</f>
        <v/>
      </c>
      <c r="Y57" s="42"/>
      <c r="Z57" s="311"/>
      <c r="AA57" s="43"/>
      <c r="AB57" s="43"/>
      <c r="AC57" s="39">
        <f t="shared" si="152"/>
        <v>0</v>
      </c>
      <c r="AD57" s="39">
        <f t="shared" si="153"/>
        <v>0</v>
      </c>
      <c r="AE57" s="138" t="str">
        <f>IF($B57="","",$B57)</f>
        <v/>
      </c>
      <c r="AF57" s="42"/>
      <c r="AG57" s="311"/>
      <c r="AH57" s="43"/>
      <c r="AI57" s="43"/>
      <c r="AJ57" s="39">
        <f t="shared" si="154"/>
        <v>0</v>
      </c>
      <c r="AK57" s="39">
        <f t="shared" si="155"/>
        <v>0</v>
      </c>
      <c r="AL57" s="138" t="str">
        <f>IF($B57="","",$B57)</f>
        <v/>
      </c>
      <c r="AM57" s="42"/>
      <c r="AN57" s="311"/>
      <c r="AO57" s="43"/>
      <c r="AP57" s="43"/>
      <c r="AQ57" s="39">
        <f t="shared" si="156"/>
        <v>0</v>
      </c>
      <c r="AR57" s="39">
        <f t="shared" si="157"/>
        <v>0</v>
      </c>
      <c r="AS57" s="138" t="str">
        <f t="shared" si="158"/>
        <v/>
      </c>
      <c r="AT57" s="42"/>
      <c r="AU57" s="311"/>
      <c r="AV57" s="43"/>
      <c r="AW57" s="43"/>
      <c r="AX57" s="39">
        <f t="shared" si="159"/>
        <v>0</v>
      </c>
      <c r="AY57" s="39">
        <f t="shared" si="160"/>
        <v>0</v>
      </c>
      <c r="AZ57" s="138" t="str">
        <f t="shared" si="161"/>
        <v/>
      </c>
      <c r="BA57" s="312"/>
      <c r="BB57" s="311"/>
      <c r="BC57" s="43"/>
      <c r="BD57" s="43"/>
      <c r="BE57" s="39">
        <f t="shared" si="162"/>
        <v>0</v>
      </c>
      <c r="BF57" s="39">
        <f t="shared" si="163"/>
        <v>0</v>
      </c>
    </row>
    <row r="58" spans="1:58" s="308" customFormat="1" ht="14" thickBot="1" x14ac:dyDescent="0.2">
      <c r="A58" s="316"/>
      <c r="B58" s="322"/>
      <c r="C58" s="18">
        <f t="shared" si="164"/>
        <v>0</v>
      </c>
      <c r="D58" s="18">
        <f t="shared" si="143"/>
        <v>0</v>
      </c>
      <c r="E58" s="18">
        <f t="shared" si="144"/>
        <v>0</v>
      </c>
      <c r="F58" s="18">
        <f t="shared" si="145"/>
        <v>0</v>
      </c>
      <c r="G58" s="37">
        <f t="shared" si="146"/>
        <v>0</v>
      </c>
      <c r="H58" s="37">
        <f t="shared" si="147"/>
        <v>0</v>
      </c>
      <c r="I58" s="138" t="str">
        <f>IF($B58="","",$B58)</f>
        <v/>
      </c>
      <c r="J58" s="27" t="str">
        <f t="shared" si="165"/>
        <v/>
      </c>
      <c r="K58" s="42"/>
      <c r="L58" s="311"/>
      <c r="M58" s="43"/>
      <c r="N58" s="43"/>
      <c r="O58" s="39">
        <f t="shared" si="148"/>
        <v>0</v>
      </c>
      <c r="P58" s="39">
        <f t="shared" si="149"/>
        <v>0</v>
      </c>
      <c r="Q58" s="138" t="str">
        <f>IF($B58="","",$B58)</f>
        <v/>
      </c>
      <c r="R58" s="42"/>
      <c r="S58" s="311"/>
      <c r="T58" s="43"/>
      <c r="U58" s="43"/>
      <c r="V58" s="39">
        <f t="shared" si="150"/>
        <v>0</v>
      </c>
      <c r="W58" s="39">
        <f t="shared" si="151"/>
        <v>0</v>
      </c>
      <c r="X58" s="138" t="str">
        <f>IF($B58="","",$B58)</f>
        <v/>
      </c>
      <c r="Y58" s="42"/>
      <c r="Z58" s="311"/>
      <c r="AA58" s="43"/>
      <c r="AB58" s="43"/>
      <c r="AC58" s="39">
        <f t="shared" si="152"/>
        <v>0</v>
      </c>
      <c r="AD58" s="39">
        <f t="shared" si="153"/>
        <v>0</v>
      </c>
      <c r="AE58" s="138" t="str">
        <f>IF($B58="","",$B58)</f>
        <v/>
      </c>
      <c r="AF58" s="42"/>
      <c r="AG58" s="311"/>
      <c r="AH58" s="43"/>
      <c r="AI58" s="43"/>
      <c r="AJ58" s="39">
        <f t="shared" si="154"/>
        <v>0</v>
      </c>
      <c r="AK58" s="39">
        <f t="shared" si="155"/>
        <v>0</v>
      </c>
      <c r="AL58" s="138" t="str">
        <f>IF($B58="","",$B58)</f>
        <v/>
      </c>
      <c r="AM58" s="42"/>
      <c r="AN58" s="311"/>
      <c r="AO58" s="43"/>
      <c r="AP58" s="43"/>
      <c r="AQ58" s="39">
        <f t="shared" si="156"/>
        <v>0</v>
      </c>
      <c r="AR58" s="39">
        <f t="shared" si="157"/>
        <v>0</v>
      </c>
      <c r="AS58" s="138" t="str">
        <f t="shared" si="158"/>
        <v/>
      </c>
      <c r="AT58" s="42"/>
      <c r="AU58" s="311"/>
      <c r="AV58" s="43"/>
      <c r="AW58" s="43"/>
      <c r="AX58" s="39">
        <f t="shared" si="159"/>
        <v>0</v>
      </c>
      <c r="AY58" s="39">
        <f t="shared" si="160"/>
        <v>0</v>
      </c>
      <c r="AZ58" s="138" t="str">
        <f t="shared" si="161"/>
        <v/>
      </c>
      <c r="BA58" s="312"/>
      <c r="BB58" s="311"/>
      <c r="BC58" s="43"/>
      <c r="BD58" s="43"/>
      <c r="BE58" s="39">
        <f t="shared" si="162"/>
        <v>0</v>
      </c>
      <c r="BF58" s="39">
        <f t="shared" si="163"/>
        <v>0</v>
      </c>
    </row>
    <row r="59" spans="1:58" s="308" customFormat="1" ht="14" thickBot="1" x14ac:dyDescent="0.2">
      <c r="A59" s="27"/>
      <c r="B59" s="310"/>
      <c r="C59" s="18">
        <f t="shared" si="164"/>
        <v>0</v>
      </c>
      <c r="D59" s="18">
        <f t="shared" si="143"/>
        <v>0</v>
      </c>
      <c r="E59" s="18">
        <f t="shared" si="144"/>
        <v>0</v>
      </c>
      <c r="F59" s="18">
        <f t="shared" si="145"/>
        <v>0</v>
      </c>
      <c r="G59" s="37">
        <f t="shared" si="146"/>
        <v>0</v>
      </c>
      <c r="H59" s="37">
        <f t="shared" si="147"/>
        <v>0</v>
      </c>
      <c r="I59" s="138" t="str">
        <f t="shared" ref="I59" si="166">IF($B59="","",$B59)</f>
        <v/>
      </c>
      <c r="J59" s="27" t="str">
        <f t="shared" si="165"/>
        <v/>
      </c>
      <c r="K59" s="312"/>
      <c r="L59" s="311"/>
      <c r="M59" s="43"/>
      <c r="N59" s="43"/>
      <c r="O59" s="39">
        <f t="shared" si="148"/>
        <v>0</v>
      </c>
      <c r="P59" s="39">
        <f t="shared" si="149"/>
        <v>0</v>
      </c>
      <c r="Q59" s="138" t="str">
        <f t="shared" ref="Q59" si="167">IF($B59="","",$B59)</f>
        <v/>
      </c>
      <c r="R59" s="312"/>
      <c r="S59" s="311"/>
      <c r="T59" s="43"/>
      <c r="U59" s="43"/>
      <c r="V59" s="39">
        <f t="shared" si="150"/>
        <v>0</v>
      </c>
      <c r="W59" s="39">
        <f t="shared" si="151"/>
        <v>0</v>
      </c>
      <c r="X59" s="138" t="str">
        <f t="shared" ref="X59" si="168">IF($B59="","",$B59)</f>
        <v/>
      </c>
      <c r="Y59" s="312"/>
      <c r="Z59" s="311"/>
      <c r="AA59" s="43"/>
      <c r="AB59" s="43"/>
      <c r="AC59" s="39">
        <f t="shared" si="152"/>
        <v>0</v>
      </c>
      <c r="AD59" s="39">
        <f t="shared" si="153"/>
        <v>0</v>
      </c>
      <c r="AE59" s="138" t="str">
        <f t="shared" ref="AE59" si="169">IF($B59="","",$B59)</f>
        <v/>
      </c>
      <c r="AF59" s="312"/>
      <c r="AG59" s="311"/>
      <c r="AH59" s="43"/>
      <c r="AI59" s="43"/>
      <c r="AJ59" s="39">
        <f t="shared" si="154"/>
        <v>0</v>
      </c>
      <c r="AK59" s="39">
        <f t="shared" si="155"/>
        <v>0</v>
      </c>
      <c r="AL59" s="138" t="str">
        <f t="shared" ref="AL59" si="170">IF($B59="","",$B59)</f>
        <v/>
      </c>
      <c r="AM59" s="312"/>
      <c r="AN59" s="311"/>
      <c r="AO59" s="43"/>
      <c r="AP59" s="43"/>
      <c r="AQ59" s="39">
        <f t="shared" si="156"/>
        <v>0</v>
      </c>
      <c r="AR59" s="39">
        <f t="shared" si="157"/>
        <v>0</v>
      </c>
      <c r="AS59" s="138" t="str">
        <f t="shared" si="158"/>
        <v/>
      </c>
      <c r="AT59" s="312"/>
      <c r="AU59" s="311"/>
      <c r="AV59" s="43"/>
      <c r="AW59" s="43"/>
      <c r="AX59" s="39">
        <f t="shared" si="159"/>
        <v>0</v>
      </c>
      <c r="AY59" s="39">
        <f t="shared" si="160"/>
        <v>0</v>
      </c>
      <c r="AZ59" s="138" t="str">
        <f t="shared" si="161"/>
        <v/>
      </c>
      <c r="BA59" s="312"/>
      <c r="BB59" s="311"/>
      <c r="BC59" s="43"/>
      <c r="BD59" s="43"/>
      <c r="BE59" s="39">
        <f t="shared" si="162"/>
        <v>0</v>
      </c>
      <c r="BF59" s="39">
        <f t="shared" si="163"/>
        <v>0</v>
      </c>
    </row>
    <row r="60" spans="1:58" s="308" customFormat="1" ht="14" thickBot="1" x14ac:dyDescent="0.2">
      <c r="A60" s="40" t="s">
        <v>19</v>
      </c>
      <c r="B60" s="139"/>
      <c r="C60" s="18"/>
      <c r="D60" s="40">
        <f>L60+S60+Z60+AG60+AN60+BB60</f>
        <v>0</v>
      </c>
      <c r="E60" s="18"/>
      <c r="F60" s="18"/>
      <c r="G60" s="17"/>
      <c r="H60" s="37">
        <f t="shared" si="147"/>
        <v>0</v>
      </c>
      <c r="I60" s="137"/>
      <c r="J60" s="41" t="s">
        <v>19</v>
      </c>
      <c r="K60" s="42"/>
      <c r="L60" s="314"/>
      <c r="M60" s="43"/>
      <c r="N60" s="43"/>
      <c r="O60" s="39"/>
      <c r="P60" s="39">
        <f t="shared" si="149"/>
        <v>0</v>
      </c>
      <c r="Q60" s="137"/>
      <c r="R60" s="42"/>
      <c r="S60" s="314"/>
      <c r="T60" s="43"/>
      <c r="U60" s="43"/>
      <c r="V60" s="39"/>
      <c r="W60" s="39">
        <f t="shared" si="151"/>
        <v>0</v>
      </c>
      <c r="X60" s="137"/>
      <c r="Y60" s="42"/>
      <c r="Z60" s="314"/>
      <c r="AA60" s="43"/>
      <c r="AB60" s="43"/>
      <c r="AC60" s="39"/>
      <c r="AD60" s="39">
        <f t="shared" si="153"/>
        <v>0</v>
      </c>
      <c r="AE60" s="137"/>
      <c r="AF60" s="42"/>
      <c r="AG60" s="314"/>
      <c r="AH60" s="43"/>
      <c r="AI60" s="43"/>
      <c r="AJ60" s="39"/>
      <c r="AK60" s="39">
        <f t="shared" si="155"/>
        <v>0</v>
      </c>
      <c r="AL60" s="137"/>
      <c r="AM60" s="42"/>
      <c r="AN60" s="314"/>
      <c r="AO60" s="43"/>
      <c r="AP60" s="43"/>
      <c r="AQ60" s="39"/>
      <c r="AR60" s="39">
        <f t="shared" si="157"/>
        <v>0</v>
      </c>
      <c r="AS60" s="137"/>
      <c r="AT60" s="42"/>
      <c r="AU60" s="314"/>
      <c r="AV60" s="43"/>
      <c r="AW60" s="43"/>
      <c r="AX60" s="39"/>
      <c r="AY60" s="39">
        <f t="shared" si="160"/>
        <v>0</v>
      </c>
      <c r="AZ60" s="137"/>
      <c r="BA60" s="42"/>
      <c r="BB60" s="314"/>
      <c r="BC60" s="43"/>
      <c r="BD60" s="43"/>
      <c r="BE60" s="39"/>
      <c r="BF60" s="39">
        <f t="shared" si="163"/>
        <v>0</v>
      </c>
    </row>
    <row r="61" spans="1:58" s="308" customFormat="1" ht="14" thickBot="1" x14ac:dyDescent="0.2">
      <c r="A61" s="46"/>
      <c r="B61" s="141"/>
      <c r="C61" s="19">
        <f t="shared" ref="C61" si="171">SUM(C54:C59)</f>
        <v>573</v>
      </c>
      <c r="D61" s="20">
        <f>SUM(D54:D60)</f>
        <v>33</v>
      </c>
      <c r="E61" s="21">
        <f t="shared" ref="E61:H61" si="172">SUM(E54:E59)</f>
        <v>8</v>
      </c>
      <c r="F61" s="22">
        <f t="shared" si="172"/>
        <v>4</v>
      </c>
      <c r="G61" s="23">
        <f t="shared" si="172"/>
        <v>1.8725490196078431</v>
      </c>
      <c r="H61" s="24">
        <f t="shared" si="172"/>
        <v>1.03125</v>
      </c>
      <c r="I61" s="137"/>
      <c r="J61" s="43"/>
      <c r="K61" s="19">
        <f>SUM(K54:K59)</f>
        <v>94</v>
      </c>
      <c r="L61" s="20">
        <f>SUM(L54:L60)</f>
        <v>4</v>
      </c>
      <c r="M61" s="21">
        <f>SUM(M54:M59)</f>
        <v>0</v>
      </c>
      <c r="N61" s="22">
        <f>SUM(N54:N59)</f>
        <v>0</v>
      </c>
      <c r="O61" s="25">
        <f>SUM(O54:O59)</f>
        <v>2.2926829268292686</v>
      </c>
      <c r="P61" s="26">
        <f>SUM(P54:P60)</f>
        <v>0.8</v>
      </c>
      <c r="Q61" s="137"/>
      <c r="R61" s="19">
        <f>SUM(R54:R59)</f>
        <v>101</v>
      </c>
      <c r="S61" s="20">
        <f>SUM(S54:S60)</f>
        <v>10</v>
      </c>
      <c r="T61" s="21">
        <f>SUM(T54:T59)</f>
        <v>1</v>
      </c>
      <c r="U61" s="22">
        <f>SUM(U54:U59)</f>
        <v>1</v>
      </c>
      <c r="V61" s="25">
        <f>SUM(V54:V59)</f>
        <v>1.0412371134020619</v>
      </c>
      <c r="W61" s="26">
        <f>SUM(W54:W60)</f>
        <v>1.4285714285714286</v>
      </c>
      <c r="X61" s="137"/>
      <c r="Y61" s="19">
        <f>SUM(Y54:Y59)</f>
        <v>85</v>
      </c>
      <c r="Z61" s="20">
        <f>SUM(Z54:Z60)</f>
        <v>6</v>
      </c>
      <c r="AA61" s="21">
        <f>SUM(AA54:AA59)</f>
        <v>1</v>
      </c>
      <c r="AB61" s="22">
        <f>SUM(AB54:AB59)</f>
        <v>0</v>
      </c>
      <c r="AC61" s="25">
        <f>SUM(AC54:AC59)</f>
        <v>1.4166666666666667</v>
      </c>
      <c r="AD61" s="26">
        <f>SUM(AD54:AD60)</f>
        <v>0.6</v>
      </c>
      <c r="AE61" s="137"/>
      <c r="AF61" s="19">
        <f>SUM(AF54:AF59)</f>
        <v>0</v>
      </c>
      <c r="AG61" s="20">
        <f>SUM(AG54:AG60)</f>
        <v>0</v>
      </c>
      <c r="AH61" s="21">
        <f>SUM(AH54:AH59)</f>
        <v>0</v>
      </c>
      <c r="AI61" s="22">
        <f>SUM(AI54:AI59)</f>
        <v>0</v>
      </c>
      <c r="AJ61" s="25">
        <f>SUM(AJ54:AJ59)</f>
        <v>0</v>
      </c>
      <c r="AK61" s="26">
        <f>SUM(AK54:AK60)</f>
        <v>0</v>
      </c>
      <c r="AL61" s="137"/>
      <c r="AM61" s="19">
        <f>SUM(AM54:AM59)</f>
        <v>93</v>
      </c>
      <c r="AN61" s="20">
        <f>SUM(AN54:AN60)</f>
        <v>7</v>
      </c>
      <c r="AO61" s="21">
        <f>SUM(AO54:AO59)</f>
        <v>2</v>
      </c>
      <c r="AP61" s="22">
        <f>SUM(AP54:AP59)</f>
        <v>0</v>
      </c>
      <c r="AQ61" s="25">
        <f>SUM(AQ54:AQ59)</f>
        <v>0.86111111111111116</v>
      </c>
      <c r="AR61" s="26">
        <f>SUM(AR54:AR60)</f>
        <v>0.70000000000000007</v>
      </c>
      <c r="AS61" s="137"/>
      <c r="AT61" s="19">
        <f>SUM(AT54:AT59)</f>
        <v>97</v>
      </c>
      <c r="AU61" s="20">
        <f>SUM(AU54:AU60)</f>
        <v>3</v>
      </c>
      <c r="AV61" s="21">
        <f>SUM(AV54:AV59)</f>
        <v>3</v>
      </c>
      <c r="AW61" s="22">
        <f>SUM(AW54:AW59)</f>
        <v>3</v>
      </c>
      <c r="AX61" s="25">
        <f>SUM(AX54:AX59)</f>
        <v>0.89814814814814814</v>
      </c>
      <c r="AY61" s="26">
        <f>SUM(AY54:AY60)</f>
        <v>0.3</v>
      </c>
      <c r="AZ61" s="137"/>
      <c r="BA61" s="19">
        <f>SUM(BA54:BA59)</f>
        <v>103</v>
      </c>
      <c r="BB61" s="20">
        <f>SUM(BB54:BB60)</f>
        <v>3</v>
      </c>
      <c r="BC61" s="21">
        <f>SUM(BC54:BC59)</f>
        <v>1</v>
      </c>
      <c r="BD61" s="22">
        <f>SUM(BD54:BD59)</f>
        <v>0</v>
      </c>
      <c r="BE61" s="25">
        <f>SUM(BE54:BE59)</f>
        <v>0</v>
      </c>
      <c r="BF61" s="26">
        <f>SUM(BF54:BF60)</f>
        <v>0</v>
      </c>
    </row>
    <row r="62" spans="1:58" s="308" customFormat="1" ht="15" thickBot="1" x14ac:dyDescent="0.2">
      <c r="A62" s="366" t="s">
        <v>68</v>
      </c>
      <c r="B62" s="367"/>
      <c r="C62" s="368" t="s">
        <v>8</v>
      </c>
      <c r="D62" s="367"/>
      <c r="E62" s="367"/>
      <c r="F62" s="367"/>
      <c r="G62" s="367"/>
      <c r="H62" s="369"/>
      <c r="I62" s="137"/>
      <c r="J62" s="32" t="str">
        <f>C62</f>
        <v>Alberta</v>
      </c>
      <c r="K62" s="32" t="s">
        <v>13</v>
      </c>
      <c r="L62" s="360" t="s">
        <v>118</v>
      </c>
      <c r="M62" s="361"/>
      <c r="N62" s="362"/>
      <c r="O62" s="32" t="s">
        <v>69</v>
      </c>
      <c r="P62" s="51">
        <v>4</v>
      </c>
      <c r="Q62" s="137"/>
      <c r="R62" s="32" t="s">
        <v>13</v>
      </c>
      <c r="S62" s="360" t="s">
        <v>62</v>
      </c>
      <c r="T62" s="361"/>
      <c r="U62" s="362"/>
      <c r="V62" s="32" t="s">
        <v>69</v>
      </c>
      <c r="W62" s="51">
        <v>10</v>
      </c>
      <c r="X62" s="137"/>
      <c r="Y62" s="32" t="s">
        <v>13</v>
      </c>
      <c r="Z62" s="360" t="s">
        <v>83</v>
      </c>
      <c r="AA62" s="361"/>
      <c r="AB62" s="362"/>
      <c r="AC62" s="32" t="s">
        <v>69</v>
      </c>
      <c r="AD62" s="51">
        <v>17</v>
      </c>
      <c r="AE62" s="137"/>
      <c r="AF62" s="32" t="s">
        <v>13</v>
      </c>
      <c r="AG62" s="360"/>
      <c r="AH62" s="361"/>
      <c r="AI62" s="362"/>
      <c r="AJ62" s="32" t="s">
        <v>69</v>
      </c>
      <c r="AK62" s="51"/>
      <c r="AL62" s="137"/>
      <c r="AM62" s="32" t="s">
        <v>13</v>
      </c>
      <c r="AN62" s="360" t="s">
        <v>209</v>
      </c>
      <c r="AO62" s="361"/>
      <c r="AP62" s="362"/>
      <c r="AQ62" s="32" t="s">
        <v>69</v>
      </c>
      <c r="AR62" s="51">
        <v>26</v>
      </c>
      <c r="AS62" s="137"/>
      <c r="AT62" s="32" t="s">
        <v>13</v>
      </c>
      <c r="AU62" s="360" t="s">
        <v>82</v>
      </c>
      <c r="AV62" s="361"/>
      <c r="AW62" s="362"/>
      <c r="AX62" s="32" t="s">
        <v>69</v>
      </c>
      <c r="AY62" s="51">
        <v>29</v>
      </c>
      <c r="AZ62" s="137"/>
      <c r="BA62" s="32" t="s">
        <v>13</v>
      </c>
      <c r="BB62" s="360" t="s">
        <v>83</v>
      </c>
      <c r="BC62" s="361"/>
      <c r="BD62" s="362"/>
      <c r="BE62" s="32" t="s">
        <v>69</v>
      </c>
      <c r="BF62" s="51">
        <v>32</v>
      </c>
    </row>
    <row r="63" spans="1:58" s="308" customFormat="1" ht="43" thickBot="1" x14ac:dyDescent="0.2">
      <c r="A63" s="16" t="s">
        <v>0</v>
      </c>
      <c r="B63" s="16" t="s">
        <v>60</v>
      </c>
      <c r="C63" s="16" t="s">
        <v>1</v>
      </c>
      <c r="D63" s="16" t="s">
        <v>4</v>
      </c>
      <c r="E63" s="16" t="s">
        <v>2</v>
      </c>
      <c r="F63" s="16" t="s">
        <v>3</v>
      </c>
      <c r="G63" s="14" t="s">
        <v>6</v>
      </c>
      <c r="H63" s="14" t="s">
        <v>5</v>
      </c>
      <c r="I63" s="137"/>
      <c r="J63" s="33" t="s">
        <v>0</v>
      </c>
      <c r="K63" s="34" t="s">
        <v>11</v>
      </c>
      <c r="L63" s="34" t="s">
        <v>10</v>
      </c>
      <c r="M63" s="34" t="s">
        <v>9</v>
      </c>
      <c r="N63" s="35" t="s">
        <v>15</v>
      </c>
      <c r="O63" s="36" t="s">
        <v>16</v>
      </c>
      <c r="P63" s="36" t="s">
        <v>12</v>
      </c>
      <c r="Q63" s="137"/>
      <c r="R63" s="34" t="s">
        <v>11</v>
      </c>
      <c r="S63" s="34" t="s">
        <v>10</v>
      </c>
      <c r="T63" s="34" t="s">
        <v>9</v>
      </c>
      <c r="U63" s="35" t="s">
        <v>15</v>
      </c>
      <c r="V63" s="36" t="s">
        <v>16</v>
      </c>
      <c r="W63" s="36" t="s">
        <v>12</v>
      </c>
      <c r="X63" s="137"/>
      <c r="Y63" s="34" t="s">
        <v>11</v>
      </c>
      <c r="Z63" s="34" t="s">
        <v>10</v>
      </c>
      <c r="AA63" s="34" t="s">
        <v>9</v>
      </c>
      <c r="AB63" s="35" t="s">
        <v>15</v>
      </c>
      <c r="AC63" s="36" t="s">
        <v>16</v>
      </c>
      <c r="AD63" s="36" t="s">
        <v>12</v>
      </c>
      <c r="AE63" s="137"/>
      <c r="AF63" s="34" t="s">
        <v>11</v>
      </c>
      <c r="AG63" s="34" t="s">
        <v>10</v>
      </c>
      <c r="AH63" s="34" t="s">
        <v>9</v>
      </c>
      <c r="AI63" s="35" t="s">
        <v>15</v>
      </c>
      <c r="AJ63" s="36" t="s">
        <v>16</v>
      </c>
      <c r="AK63" s="36" t="s">
        <v>12</v>
      </c>
      <c r="AL63" s="137"/>
      <c r="AM63" s="34" t="s">
        <v>11</v>
      </c>
      <c r="AN63" s="34" t="s">
        <v>10</v>
      </c>
      <c r="AO63" s="34" t="s">
        <v>9</v>
      </c>
      <c r="AP63" s="35" t="s">
        <v>15</v>
      </c>
      <c r="AQ63" s="36" t="s">
        <v>16</v>
      </c>
      <c r="AR63" s="36" t="s">
        <v>12</v>
      </c>
      <c r="AS63" s="137"/>
      <c r="AT63" s="34" t="s">
        <v>11</v>
      </c>
      <c r="AU63" s="34" t="s">
        <v>10</v>
      </c>
      <c r="AV63" s="34" t="s">
        <v>9</v>
      </c>
      <c r="AW63" s="35" t="s">
        <v>15</v>
      </c>
      <c r="AX63" s="36" t="s">
        <v>16</v>
      </c>
      <c r="AY63" s="36" t="s">
        <v>12</v>
      </c>
      <c r="AZ63" s="137"/>
      <c r="BA63" s="34" t="s">
        <v>11</v>
      </c>
      <c r="BB63" s="34" t="s">
        <v>10</v>
      </c>
      <c r="BC63" s="34" t="s">
        <v>9</v>
      </c>
      <c r="BD63" s="35" t="s">
        <v>15</v>
      </c>
      <c r="BE63" s="36" t="s">
        <v>16</v>
      </c>
      <c r="BF63" s="36" t="s">
        <v>12</v>
      </c>
    </row>
    <row r="64" spans="1:58" s="308" customFormat="1" ht="14" thickBot="1" x14ac:dyDescent="0.2">
      <c r="A64" s="27" t="s">
        <v>132</v>
      </c>
      <c r="B64" s="310" t="s">
        <v>106</v>
      </c>
      <c r="C64" s="18">
        <f>K64+R64+Y64+AF64+AM64+AT64+BA64</f>
        <v>20</v>
      </c>
      <c r="D64" s="18">
        <f t="shared" ref="D64:D69" si="173">L64+S64+Z64+AG64+AN64+AU64+BB64</f>
        <v>0</v>
      </c>
      <c r="E64" s="18">
        <f t="shared" ref="E64:E69" si="174">M64+T64+AA64+AH64+AO64+AV64+BC64</f>
        <v>0</v>
      </c>
      <c r="F64" s="18">
        <f t="shared" ref="F64:F69" si="175">N64+U64+AB64+AI64+AP64+AW64+BD64</f>
        <v>0</v>
      </c>
      <c r="G64" s="37">
        <f t="shared" ref="G64:G69" si="176">IF($C$81=0,0,C64/$C$81)</f>
        <v>6.535947712418301E-2</v>
      </c>
      <c r="H64" s="37">
        <f t="shared" ref="H64:H70" si="177">IF($D$81=0,0,D64/$D$81)</f>
        <v>0</v>
      </c>
      <c r="I64" s="138" t="str">
        <f t="shared" ref="I64:I69" si="178">IF($B64="","",$B64)</f>
        <v>2</v>
      </c>
      <c r="J64" s="27" t="str">
        <f>IF(A64="","",A64)</f>
        <v>Aron Ghebreyohannes</v>
      </c>
      <c r="K64" s="42">
        <v>1</v>
      </c>
      <c r="L64" s="311"/>
      <c r="M64" s="43"/>
      <c r="N64" s="43"/>
      <c r="O64" s="39">
        <f t="shared" ref="O64:O69" si="179">IF($K$81=0,0,K64/$K$81)</f>
        <v>2.4390243902439025E-2</v>
      </c>
      <c r="P64" s="39">
        <f t="shared" ref="P64:P70" si="180">IF($L$81=0,0,L64/$L$81)</f>
        <v>0</v>
      </c>
      <c r="Q64" s="138" t="str">
        <f t="shared" ref="Q64:Q69" si="181">IF($B64="","",$B64)</f>
        <v>2</v>
      </c>
      <c r="R64" s="42">
        <v>7</v>
      </c>
      <c r="S64" s="311"/>
      <c r="T64" s="43"/>
      <c r="U64" s="43"/>
      <c r="V64" s="39">
        <f t="shared" ref="V64:V69" si="182">IF($R$81=0,0,R64/$R$81)</f>
        <v>7.2164948453608241E-2</v>
      </c>
      <c r="W64" s="39">
        <f t="shared" ref="W64:W70" si="183">IF($S$81=0,0,S64/$S$81)</f>
        <v>0</v>
      </c>
      <c r="X64" s="138" t="str">
        <f t="shared" ref="X64:X69" si="184">IF($B64="","",$B64)</f>
        <v>2</v>
      </c>
      <c r="Y64" s="42">
        <v>2</v>
      </c>
      <c r="Z64" s="311"/>
      <c r="AA64" s="43"/>
      <c r="AB64" s="43"/>
      <c r="AC64" s="39">
        <f t="shared" ref="AC64:AC69" si="185">IF($Y$81=0,0,Y64/$Y$81)</f>
        <v>3.3333333333333333E-2</v>
      </c>
      <c r="AD64" s="39">
        <f t="shared" ref="AD64:AD70" si="186">IF($Z$81=0,0,Z64/$Z$81)</f>
        <v>0</v>
      </c>
      <c r="AE64" s="138" t="str">
        <f t="shared" ref="AE64:AE69" si="187">IF($B64="","",$B64)</f>
        <v>2</v>
      </c>
      <c r="AF64" s="42"/>
      <c r="AG64" s="311"/>
      <c r="AH64" s="43"/>
      <c r="AI64" s="43"/>
      <c r="AJ64" s="39">
        <f t="shared" ref="AJ64:AJ69" si="188">IF($AF$81=0,0,AF64/$AF$81)</f>
        <v>0</v>
      </c>
      <c r="AK64" s="39">
        <f t="shared" ref="AK64:AK70" si="189">IF($AG$81=0,0,AG64/$AG$81)</f>
        <v>0</v>
      </c>
      <c r="AL64" s="138" t="str">
        <f t="shared" ref="AL64:AL69" si="190">IF($B64="","",$B64)</f>
        <v>2</v>
      </c>
      <c r="AM64" s="42">
        <v>5</v>
      </c>
      <c r="AN64" s="311"/>
      <c r="AO64" s="43"/>
      <c r="AP64" s="43"/>
      <c r="AQ64" s="39">
        <f t="shared" ref="AQ64:AQ69" si="191">IF($AM$81=0,0,AM64/$AM$81)</f>
        <v>4.6296296296296294E-2</v>
      </c>
      <c r="AR64" s="39">
        <f t="shared" ref="AR64:AR70" si="192">IF($AN$81=0,0,AN64/$AN$81)</f>
        <v>0</v>
      </c>
      <c r="AS64" s="138" t="str">
        <f t="shared" ref="AS64:AS69" si="193">IF($B64="","",$B64)</f>
        <v>2</v>
      </c>
      <c r="AT64" s="42">
        <v>4</v>
      </c>
      <c r="AU64" s="311"/>
      <c r="AV64" s="43"/>
      <c r="AW64" s="43"/>
      <c r="AX64" s="39">
        <f t="shared" ref="AX64:AX69" si="194">IF($AM$81=0,0,AT64/$AM$81)</f>
        <v>3.7037037037037035E-2</v>
      </c>
      <c r="AY64" s="39">
        <f t="shared" ref="AY64:AY70" si="195">IF($AN$81=0,0,AU64/$AN$81)</f>
        <v>0</v>
      </c>
      <c r="AZ64" s="138" t="str">
        <f t="shared" ref="AZ64:AZ69" si="196">IF($B64="","",$B64)</f>
        <v>2</v>
      </c>
      <c r="BA64" s="312">
        <v>1</v>
      </c>
      <c r="BB64" s="311"/>
      <c r="BC64" s="43"/>
      <c r="BD64" s="43"/>
      <c r="BE64" s="39">
        <f t="shared" ref="BE64:BE69" si="197">IF($BA$81=0,0,BA64/$BA$81)</f>
        <v>0</v>
      </c>
      <c r="BF64" s="39">
        <f t="shared" ref="BF64:BF70" si="198">IF($BB$81=0,0,BB64/$BB$81)</f>
        <v>0</v>
      </c>
    </row>
    <row r="65" spans="1:58" s="308" customFormat="1" ht="14" thickBot="1" x14ac:dyDescent="0.2">
      <c r="A65" s="27" t="s">
        <v>133</v>
      </c>
      <c r="B65" s="310" t="s">
        <v>134</v>
      </c>
      <c r="C65" s="18">
        <f t="shared" ref="C65:C69" si="199">K65+R65+Y65+AF65+AM65+AT65+BA65</f>
        <v>261</v>
      </c>
      <c r="D65" s="18">
        <f t="shared" si="173"/>
        <v>26</v>
      </c>
      <c r="E65" s="18">
        <f t="shared" si="174"/>
        <v>7</v>
      </c>
      <c r="F65" s="18">
        <f t="shared" si="175"/>
        <v>2</v>
      </c>
      <c r="G65" s="37">
        <f t="shared" si="176"/>
        <v>0.8529411764705882</v>
      </c>
      <c r="H65" s="37">
        <f t="shared" si="177"/>
        <v>0.8125</v>
      </c>
      <c r="I65" s="138" t="str">
        <f t="shared" si="178"/>
        <v>4</v>
      </c>
      <c r="J65" s="27" t="str">
        <f t="shared" ref="J65:J69" si="200">IF(A65="","",A65)</f>
        <v>Blair Nesbitt</v>
      </c>
      <c r="K65" s="42">
        <v>23</v>
      </c>
      <c r="L65" s="311">
        <v>8</v>
      </c>
      <c r="M65" s="43">
        <v>4</v>
      </c>
      <c r="N65" s="43">
        <v>1</v>
      </c>
      <c r="O65" s="39">
        <f t="shared" si="179"/>
        <v>0.56097560975609762</v>
      </c>
      <c r="P65" s="39">
        <f t="shared" si="180"/>
        <v>1.6</v>
      </c>
      <c r="Q65" s="138" t="str">
        <f t="shared" si="181"/>
        <v>4</v>
      </c>
      <c r="R65" s="42">
        <v>42</v>
      </c>
      <c r="S65" s="311">
        <v>8</v>
      </c>
      <c r="T65" s="43">
        <v>1</v>
      </c>
      <c r="U65" s="43"/>
      <c r="V65" s="39">
        <f t="shared" si="182"/>
        <v>0.4329896907216495</v>
      </c>
      <c r="W65" s="39">
        <f t="shared" si="183"/>
        <v>1.1428571428571428</v>
      </c>
      <c r="X65" s="138" t="str">
        <f t="shared" si="184"/>
        <v>4</v>
      </c>
      <c r="Y65" s="42">
        <v>47</v>
      </c>
      <c r="Z65" s="311">
        <v>3</v>
      </c>
      <c r="AA65" s="43"/>
      <c r="AB65" s="43"/>
      <c r="AC65" s="39">
        <f t="shared" si="185"/>
        <v>0.78333333333333333</v>
      </c>
      <c r="AD65" s="39">
        <f t="shared" si="186"/>
        <v>0.3</v>
      </c>
      <c r="AE65" s="138" t="str">
        <f t="shared" si="187"/>
        <v>4</v>
      </c>
      <c r="AF65" s="42"/>
      <c r="AG65" s="311"/>
      <c r="AH65" s="43"/>
      <c r="AI65" s="43"/>
      <c r="AJ65" s="39">
        <f t="shared" si="188"/>
        <v>0</v>
      </c>
      <c r="AK65" s="39">
        <f t="shared" si="189"/>
        <v>0</v>
      </c>
      <c r="AL65" s="138" t="str">
        <f t="shared" si="190"/>
        <v>4</v>
      </c>
      <c r="AM65" s="42">
        <v>47</v>
      </c>
      <c r="AN65" s="311">
        <v>4</v>
      </c>
      <c r="AO65" s="43">
        <v>2</v>
      </c>
      <c r="AP65" s="43">
        <v>1</v>
      </c>
      <c r="AQ65" s="39">
        <f t="shared" si="191"/>
        <v>0.43518518518518517</v>
      </c>
      <c r="AR65" s="39">
        <f t="shared" si="192"/>
        <v>0.4</v>
      </c>
      <c r="AS65" s="138" t="str">
        <f t="shared" si="193"/>
        <v>4</v>
      </c>
      <c r="AT65" s="42">
        <v>47</v>
      </c>
      <c r="AU65" s="311">
        <v>1</v>
      </c>
      <c r="AV65" s="43"/>
      <c r="AW65" s="43"/>
      <c r="AX65" s="39">
        <f t="shared" si="194"/>
        <v>0.43518518518518517</v>
      </c>
      <c r="AY65" s="39">
        <f t="shared" si="195"/>
        <v>0.1</v>
      </c>
      <c r="AZ65" s="138" t="str">
        <f t="shared" si="196"/>
        <v>4</v>
      </c>
      <c r="BA65" s="312">
        <v>55</v>
      </c>
      <c r="BB65" s="311">
        <v>2</v>
      </c>
      <c r="BC65" s="43"/>
      <c r="BD65" s="43"/>
      <c r="BE65" s="39">
        <f t="shared" si="197"/>
        <v>0</v>
      </c>
      <c r="BF65" s="39">
        <f t="shared" si="198"/>
        <v>0</v>
      </c>
    </row>
    <row r="66" spans="1:58" s="308" customFormat="1" ht="14" thickBot="1" x14ac:dyDescent="0.2">
      <c r="A66" s="27" t="s">
        <v>135</v>
      </c>
      <c r="B66" s="310" t="s">
        <v>102</v>
      </c>
      <c r="C66" s="18">
        <f t="shared" si="199"/>
        <v>228</v>
      </c>
      <c r="D66" s="18">
        <f t="shared" si="173"/>
        <v>18</v>
      </c>
      <c r="E66" s="18">
        <f t="shared" si="174"/>
        <v>6</v>
      </c>
      <c r="F66" s="18">
        <f t="shared" si="175"/>
        <v>3</v>
      </c>
      <c r="G66" s="37">
        <f t="shared" si="176"/>
        <v>0.74509803921568629</v>
      </c>
      <c r="H66" s="37">
        <f t="shared" si="177"/>
        <v>0.5625</v>
      </c>
      <c r="I66" s="138" t="str">
        <f t="shared" si="178"/>
        <v>5</v>
      </c>
      <c r="J66" s="27" t="str">
        <f t="shared" si="200"/>
        <v>Aaron Prevost</v>
      </c>
      <c r="K66" s="42">
        <v>19</v>
      </c>
      <c r="L66" s="311">
        <v>7</v>
      </c>
      <c r="M66" s="43"/>
      <c r="N66" s="43"/>
      <c r="O66" s="39">
        <f t="shared" si="179"/>
        <v>0.46341463414634149</v>
      </c>
      <c r="P66" s="39">
        <f t="shared" si="180"/>
        <v>1.4</v>
      </c>
      <c r="Q66" s="138" t="str">
        <f t="shared" si="181"/>
        <v>5</v>
      </c>
      <c r="R66" s="42">
        <v>43</v>
      </c>
      <c r="S66" s="311">
        <v>5</v>
      </c>
      <c r="T66" s="43">
        <v>1</v>
      </c>
      <c r="U66" s="43"/>
      <c r="V66" s="39">
        <f t="shared" si="182"/>
        <v>0.44329896907216493</v>
      </c>
      <c r="W66" s="39">
        <f t="shared" si="183"/>
        <v>0.7142857142857143</v>
      </c>
      <c r="X66" s="138" t="str">
        <f t="shared" si="184"/>
        <v>5</v>
      </c>
      <c r="Y66" s="42">
        <v>37</v>
      </c>
      <c r="Z66" s="311"/>
      <c r="AA66" s="43">
        <v>2</v>
      </c>
      <c r="AB66" s="43">
        <v>2</v>
      </c>
      <c r="AC66" s="39">
        <f t="shared" si="185"/>
        <v>0.6166666666666667</v>
      </c>
      <c r="AD66" s="39">
        <f t="shared" si="186"/>
        <v>0</v>
      </c>
      <c r="AE66" s="138" t="str">
        <f t="shared" si="187"/>
        <v>5</v>
      </c>
      <c r="AF66" s="42"/>
      <c r="AG66" s="311"/>
      <c r="AH66" s="43"/>
      <c r="AI66" s="43"/>
      <c r="AJ66" s="39">
        <f t="shared" si="188"/>
        <v>0</v>
      </c>
      <c r="AK66" s="39">
        <f t="shared" si="189"/>
        <v>0</v>
      </c>
      <c r="AL66" s="138" t="str">
        <f t="shared" si="190"/>
        <v>5</v>
      </c>
      <c r="AM66" s="42">
        <v>45</v>
      </c>
      <c r="AN66" s="311">
        <v>4</v>
      </c>
      <c r="AO66" s="43">
        <v>3</v>
      </c>
      <c r="AP66" s="43">
        <v>1</v>
      </c>
      <c r="AQ66" s="39">
        <f t="shared" si="191"/>
        <v>0.41666666666666669</v>
      </c>
      <c r="AR66" s="39">
        <f t="shared" si="192"/>
        <v>0.4</v>
      </c>
      <c r="AS66" s="138" t="str">
        <f t="shared" si="193"/>
        <v>5</v>
      </c>
      <c r="AT66" s="42">
        <v>39</v>
      </c>
      <c r="AU66" s="311"/>
      <c r="AV66" s="43"/>
      <c r="AW66" s="43"/>
      <c r="AX66" s="39">
        <f t="shared" si="194"/>
        <v>0.3611111111111111</v>
      </c>
      <c r="AY66" s="39">
        <f t="shared" si="195"/>
        <v>0</v>
      </c>
      <c r="AZ66" s="138" t="str">
        <f t="shared" si="196"/>
        <v>5</v>
      </c>
      <c r="BA66" s="312">
        <v>45</v>
      </c>
      <c r="BB66" s="311">
        <v>2</v>
      </c>
      <c r="BC66" s="43"/>
      <c r="BD66" s="43"/>
      <c r="BE66" s="39">
        <f t="shared" si="197"/>
        <v>0</v>
      </c>
      <c r="BF66" s="39">
        <f t="shared" si="198"/>
        <v>0</v>
      </c>
    </row>
    <row r="67" spans="1:58" s="308" customFormat="1" ht="14" thickBot="1" x14ac:dyDescent="0.2">
      <c r="A67" s="316"/>
      <c r="B67" s="310"/>
      <c r="C67" s="18">
        <f t="shared" si="199"/>
        <v>0</v>
      </c>
      <c r="D67" s="18">
        <f t="shared" si="173"/>
        <v>0</v>
      </c>
      <c r="E67" s="18">
        <f t="shared" si="174"/>
        <v>0</v>
      </c>
      <c r="F67" s="18">
        <f t="shared" si="175"/>
        <v>0</v>
      </c>
      <c r="G67" s="37">
        <f t="shared" si="176"/>
        <v>0</v>
      </c>
      <c r="H67" s="37">
        <f t="shared" si="177"/>
        <v>0</v>
      </c>
      <c r="I67" s="138" t="str">
        <f t="shared" si="178"/>
        <v/>
      </c>
      <c r="J67" s="27" t="str">
        <f t="shared" si="200"/>
        <v/>
      </c>
      <c r="K67" s="42"/>
      <c r="L67" s="311"/>
      <c r="M67" s="43"/>
      <c r="N67" s="43"/>
      <c r="O67" s="39">
        <f t="shared" si="179"/>
        <v>0</v>
      </c>
      <c r="P67" s="39">
        <f t="shared" si="180"/>
        <v>0</v>
      </c>
      <c r="Q67" s="138" t="str">
        <f t="shared" si="181"/>
        <v/>
      </c>
      <c r="R67" s="42"/>
      <c r="S67" s="311"/>
      <c r="T67" s="43"/>
      <c r="U67" s="43"/>
      <c r="V67" s="39">
        <f t="shared" si="182"/>
        <v>0</v>
      </c>
      <c r="W67" s="39">
        <f t="shared" si="183"/>
        <v>0</v>
      </c>
      <c r="X67" s="138" t="str">
        <f t="shared" si="184"/>
        <v/>
      </c>
      <c r="Y67" s="42"/>
      <c r="Z67" s="311"/>
      <c r="AA67" s="43"/>
      <c r="AB67" s="43"/>
      <c r="AC67" s="39">
        <f t="shared" si="185"/>
        <v>0</v>
      </c>
      <c r="AD67" s="39">
        <f t="shared" si="186"/>
        <v>0</v>
      </c>
      <c r="AE67" s="138" t="str">
        <f t="shared" si="187"/>
        <v/>
      </c>
      <c r="AF67" s="42"/>
      <c r="AG67" s="311"/>
      <c r="AH67" s="43"/>
      <c r="AI67" s="43"/>
      <c r="AJ67" s="39">
        <f t="shared" si="188"/>
        <v>0</v>
      </c>
      <c r="AK67" s="39">
        <f t="shared" si="189"/>
        <v>0</v>
      </c>
      <c r="AL67" s="138" t="str">
        <f t="shared" si="190"/>
        <v/>
      </c>
      <c r="AM67" s="42"/>
      <c r="AN67" s="311"/>
      <c r="AO67" s="43"/>
      <c r="AP67" s="43"/>
      <c r="AQ67" s="39">
        <f t="shared" si="191"/>
        <v>0</v>
      </c>
      <c r="AR67" s="39">
        <f t="shared" si="192"/>
        <v>0</v>
      </c>
      <c r="AS67" s="138" t="str">
        <f t="shared" si="193"/>
        <v/>
      </c>
      <c r="AT67" s="42"/>
      <c r="AU67" s="311"/>
      <c r="AV67" s="43"/>
      <c r="AW67" s="43"/>
      <c r="AX67" s="39">
        <f t="shared" si="194"/>
        <v>0</v>
      </c>
      <c r="AY67" s="39">
        <f t="shared" si="195"/>
        <v>0</v>
      </c>
      <c r="AZ67" s="138" t="str">
        <f t="shared" si="196"/>
        <v/>
      </c>
      <c r="BA67" s="312"/>
      <c r="BB67" s="311"/>
      <c r="BC67" s="43"/>
      <c r="BD67" s="43"/>
      <c r="BE67" s="39">
        <f t="shared" si="197"/>
        <v>0</v>
      </c>
      <c r="BF67" s="39">
        <f t="shared" si="198"/>
        <v>0</v>
      </c>
    </row>
    <row r="68" spans="1:58" s="308" customFormat="1" ht="14" thickBot="1" x14ac:dyDescent="0.2">
      <c r="A68" s="27"/>
      <c r="B68" s="310"/>
      <c r="C68" s="18">
        <f t="shared" si="199"/>
        <v>0</v>
      </c>
      <c r="D68" s="18">
        <f t="shared" si="173"/>
        <v>0</v>
      </c>
      <c r="E68" s="18">
        <f t="shared" si="174"/>
        <v>0</v>
      </c>
      <c r="F68" s="18">
        <f t="shared" si="175"/>
        <v>0</v>
      </c>
      <c r="G68" s="37">
        <f t="shared" si="176"/>
        <v>0</v>
      </c>
      <c r="H68" s="37">
        <f t="shared" si="177"/>
        <v>0</v>
      </c>
      <c r="I68" s="138" t="str">
        <f t="shared" si="178"/>
        <v/>
      </c>
      <c r="J68" s="27" t="str">
        <f t="shared" si="200"/>
        <v/>
      </c>
      <c r="K68" s="42"/>
      <c r="L68" s="311"/>
      <c r="M68" s="43"/>
      <c r="N68" s="43"/>
      <c r="O68" s="39">
        <f t="shared" si="179"/>
        <v>0</v>
      </c>
      <c r="P68" s="39">
        <f t="shared" si="180"/>
        <v>0</v>
      </c>
      <c r="Q68" s="138" t="str">
        <f t="shared" si="181"/>
        <v/>
      </c>
      <c r="R68" s="42"/>
      <c r="S68" s="311"/>
      <c r="T68" s="43"/>
      <c r="U68" s="43"/>
      <c r="V68" s="39">
        <f t="shared" si="182"/>
        <v>0</v>
      </c>
      <c r="W68" s="39">
        <f t="shared" si="183"/>
        <v>0</v>
      </c>
      <c r="X68" s="138" t="str">
        <f t="shared" si="184"/>
        <v/>
      </c>
      <c r="Y68" s="42"/>
      <c r="Z68" s="311"/>
      <c r="AA68" s="43"/>
      <c r="AB68" s="43"/>
      <c r="AC68" s="39">
        <f t="shared" si="185"/>
        <v>0</v>
      </c>
      <c r="AD68" s="39">
        <f t="shared" si="186"/>
        <v>0</v>
      </c>
      <c r="AE68" s="138" t="str">
        <f t="shared" si="187"/>
        <v/>
      </c>
      <c r="AF68" s="42"/>
      <c r="AG68" s="311"/>
      <c r="AH68" s="43"/>
      <c r="AI68" s="43"/>
      <c r="AJ68" s="39">
        <f t="shared" si="188"/>
        <v>0</v>
      </c>
      <c r="AK68" s="39">
        <f t="shared" si="189"/>
        <v>0</v>
      </c>
      <c r="AL68" s="138" t="str">
        <f t="shared" si="190"/>
        <v/>
      </c>
      <c r="AM68" s="42"/>
      <c r="AN68" s="311"/>
      <c r="AO68" s="43"/>
      <c r="AP68" s="43"/>
      <c r="AQ68" s="39">
        <f t="shared" si="191"/>
        <v>0</v>
      </c>
      <c r="AR68" s="39">
        <f t="shared" si="192"/>
        <v>0</v>
      </c>
      <c r="AS68" s="138" t="str">
        <f t="shared" si="193"/>
        <v/>
      </c>
      <c r="AT68" s="42"/>
      <c r="AU68" s="311"/>
      <c r="AV68" s="43"/>
      <c r="AW68" s="43"/>
      <c r="AX68" s="39">
        <f t="shared" si="194"/>
        <v>0</v>
      </c>
      <c r="AY68" s="39">
        <f t="shared" si="195"/>
        <v>0</v>
      </c>
      <c r="AZ68" s="138" t="str">
        <f t="shared" si="196"/>
        <v/>
      </c>
      <c r="BA68" s="312"/>
      <c r="BB68" s="311"/>
      <c r="BC68" s="43"/>
      <c r="BD68" s="43"/>
      <c r="BE68" s="39">
        <f t="shared" si="197"/>
        <v>0</v>
      </c>
      <c r="BF68" s="39">
        <f t="shared" si="198"/>
        <v>0</v>
      </c>
    </row>
    <row r="69" spans="1:58" s="308" customFormat="1" ht="14" thickBot="1" x14ac:dyDescent="0.2">
      <c r="A69" s="27"/>
      <c r="B69" s="310"/>
      <c r="C69" s="18">
        <f t="shared" si="199"/>
        <v>0</v>
      </c>
      <c r="D69" s="18">
        <f t="shared" si="173"/>
        <v>0</v>
      </c>
      <c r="E69" s="18">
        <f t="shared" si="174"/>
        <v>0</v>
      </c>
      <c r="F69" s="18">
        <f t="shared" si="175"/>
        <v>0</v>
      </c>
      <c r="G69" s="37">
        <f t="shared" si="176"/>
        <v>0</v>
      </c>
      <c r="H69" s="37">
        <f t="shared" si="177"/>
        <v>0</v>
      </c>
      <c r="I69" s="138" t="str">
        <f t="shared" si="178"/>
        <v/>
      </c>
      <c r="J69" s="27" t="str">
        <f t="shared" si="200"/>
        <v/>
      </c>
      <c r="K69" s="312"/>
      <c r="L69" s="311"/>
      <c r="M69" s="43"/>
      <c r="N69" s="43"/>
      <c r="O69" s="39">
        <f t="shared" si="179"/>
        <v>0</v>
      </c>
      <c r="P69" s="39">
        <f t="shared" si="180"/>
        <v>0</v>
      </c>
      <c r="Q69" s="138" t="str">
        <f t="shared" si="181"/>
        <v/>
      </c>
      <c r="R69" s="312"/>
      <c r="S69" s="311"/>
      <c r="T69" s="43"/>
      <c r="U69" s="43"/>
      <c r="V69" s="39">
        <f t="shared" si="182"/>
        <v>0</v>
      </c>
      <c r="W69" s="39">
        <f t="shared" si="183"/>
        <v>0</v>
      </c>
      <c r="X69" s="138" t="str">
        <f t="shared" si="184"/>
        <v/>
      </c>
      <c r="Y69" s="312"/>
      <c r="Z69" s="311"/>
      <c r="AA69" s="43"/>
      <c r="AB69" s="43"/>
      <c r="AC69" s="39">
        <f t="shared" si="185"/>
        <v>0</v>
      </c>
      <c r="AD69" s="39">
        <f t="shared" si="186"/>
        <v>0</v>
      </c>
      <c r="AE69" s="138" t="str">
        <f t="shared" si="187"/>
        <v/>
      </c>
      <c r="AF69" s="312"/>
      <c r="AG69" s="311"/>
      <c r="AH69" s="43"/>
      <c r="AI69" s="43"/>
      <c r="AJ69" s="39">
        <f t="shared" si="188"/>
        <v>0</v>
      </c>
      <c r="AK69" s="39">
        <f t="shared" si="189"/>
        <v>0</v>
      </c>
      <c r="AL69" s="138" t="str">
        <f t="shared" si="190"/>
        <v/>
      </c>
      <c r="AM69" s="312"/>
      <c r="AN69" s="311"/>
      <c r="AO69" s="43"/>
      <c r="AP69" s="43"/>
      <c r="AQ69" s="39">
        <f t="shared" si="191"/>
        <v>0</v>
      </c>
      <c r="AR69" s="39">
        <f t="shared" si="192"/>
        <v>0</v>
      </c>
      <c r="AS69" s="138" t="str">
        <f t="shared" si="193"/>
        <v/>
      </c>
      <c r="AT69" s="312"/>
      <c r="AU69" s="311"/>
      <c r="AV69" s="43"/>
      <c r="AW69" s="43"/>
      <c r="AX69" s="39">
        <f t="shared" si="194"/>
        <v>0</v>
      </c>
      <c r="AY69" s="39">
        <f t="shared" si="195"/>
        <v>0</v>
      </c>
      <c r="AZ69" s="138" t="str">
        <f t="shared" si="196"/>
        <v/>
      </c>
      <c r="BA69" s="312"/>
      <c r="BB69" s="311"/>
      <c r="BC69" s="43"/>
      <c r="BD69" s="43"/>
      <c r="BE69" s="39">
        <f t="shared" si="197"/>
        <v>0</v>
      </c>
      <c r="BF69" s="39">
        <f t="shared" si="198"/>
        <v>0</v>
      </c>
    </row>
    <row r="70" spans="1:58" s="308" customFormat="1" ht="14" thickBot="1" x14ac:dyDescent="0.2">
      <c r="A70" s="40" t="s">
        <v>19</v>
      </c>
      <c r="B70" s="139"/>
      <c r="C70" s="18"/>
      <c r="D70" s="40">
        <f>L70+S70+Z70+AG70+AN70+BB70</f>
        <v>0</v>
      </c>
      <c r="E70" s="18"/>
      <c r="F70" s="18"/>
      <c r="G70" s="17"/>
      <c r="H70" s="37">
        <f t="shared" si="177"/>
        <v>0</v>
      </c>
      <c r="I70" s="137"/>
      <c r="J70" s="41" t="s">
        <v>19</v>
      </c>
      <c r="K70" s="42"/>
      <c r="L70" s="314"/>
      <c r="M70" s="43"/>
      <c r="N70" s="43"/>
      <c r="O70" s="39"/>
      <c r="P70" s="39">
        <f t="shared" si="180"/>
        <v>0</v>
      </c>
      <c r="Q70" s="137"/>
      <c r="R70" s="42"/>
      <c r="S70" s="314"/>
      <c r="T70" s="43"/>
      <c r="U70" s="43"/>
      <c r="V70" s="39"/>
      <c r="W70" s="39">
        <f t="shared" si="183"/>
        <v>0</v>
      </c>
      <c r="X70" s="137"/>
      <c r="Y70" s="42"/>
      <c r="Z70" s="314"/>
      <c r="AA70" s="43"/>
      <c r="AB70" s="43"/>
      <c r="AC70" s="39"/>
      <c r="AD70" s="39">
        <f t="shared" si="186"/>
        <v>0</v>
      </c>
      <c r="AE70" s="137"/>
      <c r="AF70" s="42"/>
      <c r="AG70" s="314"/>
      <c r="AH70" s="43"/>
      <c r="AI70" s="43"/>
      <c r="AJ70" s="39"/>
      <c r="AK70" s="39">
        <f t="shared" si="189"/>
        <v>0</v>
      </c>
      <c r="AL70" s="137"/>
      <c r="AM70" s="42"/>
      <c r="AN70" s="314"/>
      <c r="AO70" s="43"/>
      <c r="AP70" s="43"/>
      <c r="AQ70" s="39"/>
      <c r="AR70" s="39">
        <f t="shared" si="192"/>
        <v>0</v>
      </c>
      <c r="AS70" s="137"/>
      <c r="AT70" s="42"/>
      <c r="AU70" s="314"/>
      <c r="AV70" s="43"/>
      <c r="AW70" s="43"/>
      <c r="AX70" s="39"/>
      <c r="AY70" s="39">
        <f t="shared" si="195"/>
        <v>0</v>
      </c>
      <c r="AZ70" s="137"/>
      <c r="BA70" s="42"/>
      <c r="BB70" s="314"/>
      <c r="BC70" s="43"/>
      <c r="BD70" s="43"/>
      <c r="BE70" s="39"/>
      <c r="BF70" s="39">
        <f t="shared" si="198"/>
        <v>0</v>
      </c>
    </row>
    <row r="71" spans="1:58" s="308" customFormat="1" ht="14" thickBot="1" x14ac:dyDescent="0.2">
      <c r="A71" s="46"/>
      <c r="B71" s="141"/>
      <c r="C71" s="19">
        <f t="shared" ref="C71" si="201">SUM(C64:C69)</f>
        <v>509</v>
      </c>
      <c r="D71" s="20">
        <f>SUM(D64:D70)</f>
        <v>44</v>
      </c>
      <c r="E71" s="21">
        <f t="shared" ref="E71:H71" si="202">SUM(E64:E69)</f>
        <v>13</v>
      </c>
      <c r="F71" s="22">
        <f t="shared" si="202"/>
        <v>5</v>
      </c>
      <c r="G71" s="23">
        <f t="shared" si="202"/>
        <v>1.6633986928104574</v>
      </c>
      <c r="H71" s="24">
        <f t="shared" si="202"/>
        <v>1.375</v>
      </c>
      <c r="I71" s="137"/>
      <c r="J71" s="43"/>
      <c r="K71" s="19">
        <f>SUM(K64:K69)</f>
        <v>43</v>
      </c>
      <c r="L71" s="20">
        <f>SUM(L64:L70)</f>
        <v>15</v>
      </c>
      <c r="M71" s="21">
        <f>SUM(M64:M69)</f>
        <v>4</v>
      </c>
      <c r="N71" s="22">
        <f>SUM(N64:N69)</f>
        <v>1</v>
      </c>
      <c r="O71" s="25">
        <f>SUM(O64:O69)</f>
        <v>1.0487804878048781</v>
      </c>
      <c r="P71" s="26">
        <f>SUM(P64:P70)</f>
        <v>3</v>
      </c>
      <c r="Q71" s="137"/>
      <c r="R71" s="19">
        <f>SUM(R64:R69)</f>
        <v>92</v>
      </c>
      <c r="S71" s="20">
        <f>SUM(S64:S70)</f>
        <v>13</v>
      </c>
      <c r="T71" s="21">
        <f>SUM(T64:T69)</f>
        <v>2</v>
      </c>
      <c r="U71" s="22">
        <f>SUM(U64:U69)</f>
        <v>0</v>
      </c>
      <c r="V71" s="25">
        <f>SUM(V64:V69)</f>
        <v>0.94845360824742264</v>
      </c>
      <c r="W71" s="26">
        <f>SUM(W64:W70)</f>
        <v>1.8571428571428572</v>
      </c>
      <c r="X71" s="137"/>
      <c r="Y71" s="19">
        <f>SUM(Y64:Y69)</f>
        <v>86</v>
      </c>
      <c r="Z71" s="20">
        <f>SUM(Z64:Z70)</f>
        <v>3</v>
      </c>
      <c r="AA71" s="21">
        <f>SUM(AA64:AA69)</f>
        <v>2</v>
      </c>
      <c r="AB71" s="22">
        <f>SUM(AB64:AB69)</f>
        <v>2</v>
      </c>
      <c r="AC71" s="25">
        <f>SUM(AC64:AC69)</f>
        <v>1.4333333333333333</v>
      </c>
      <c r="AD71" s="26">
        <f>SUM(AD64:AD70)</f>
        <v>0.3</v>
      </c>
      <c r="AE71" s="137"/>
      <c r="AF71" s="19">
        <f>SUM(AF64:AF69)</f>
        <v>0</v>
      </c>
      <c r="AG71" s="20">
        <f>SUM(AG64:AG70)</f>
        <v>0</v>
      </c>
      <c r="AH71" s="21">
        <f>SUM(AH64:AH69)</f>
        <v>0</v>
      </c>
      <c r="AI71" s="22">
        <f>SUM(AI64:AI69)</f>
        <v>0</v>
      </c>
      <c r="AJ71" s="25">
        <f>SUM(AJ64:AJ69)</f>
        <v>0</v>
      </c>
      <c r="AK71" s="26">
        <f>SUM(AK64:AK70)</f>
        <v>0</v>
      </c>
      <c r="AL71" s="137"/>
      <c r="AM71" s="19">
        <f>SUM(AM64:AM69)</f>
        <v>97</v>
      </c>
      <c r="AN71" s="20">
        <f>SUM(AN64:AN70)</f>
        <v>8</v>
      </c>
      <c r="AO71" s="21">
        <f>SUM(AO64:AO69)</f>
        <v>5</v>
      </c>
      <c r="AP71" s="22">
        <f>SUM(AP64:AP69)</f>
        <v>2</v>
      </c>
      <c r="AQ71" s="25">
        <f>SUM(AQ64:AQ69)</f>
        <v>0.89814814814814814</v>
      </c>
      <c r="AR71" s="26">
        <f>SUM(AR64:AR70)</f>
        <v>0.8</v>
      </c>
      <c r="AS71" s="137"/>
      <c r="AT71" s="19">
        <f>SUM(AT64:AT69)</f>
        <v>90</v>
      </c>
      <c r="AU71" s="20">
        <f>SUM(AU64:AU70)</f>
        <v>1</v>
      </c>
      <c r="AV71" s="21">
        <f>SUM(AV64:AV69)</f>
        <v>0</v>
      </c>
      <c r="AW71" s="22">
        <f>SUM(AW64:AW69)</f>
        <v>0</v>
      </c>
      <c r="AX71" s="25">
        <f>SUM(AX64:AX69)</f>
        <v>0.83333333333333326</v>
      </c>
      <c r="AY71" s="26">
        <f>SUM(AY64:AY70)</f>
        <v>0.1</v>
      </c>
      <c r="AZ71" s="137"/>
      <c r="BA71" s="19">
        <f>SUM(BA64:BA69)</f>
        <v>101</v>
      </c>
      <c r="BB71" s="20">
        <f>SUM(BB64:BB70)</f>
        <v>4</v>
      </c>
      <c r="BC71" s="21">
        <f>SUM(BC64:BC69)</f>
        <v>0</v>
      </c>
      <c r="BD71" s="22">
        <f>SUM(BD64:BD69)</f>
        <v>0</v>
      </c>
      <c r="BE71" s="25">
        <f>SUM(BE64:BE69)</f>
        <v>0</v>
      </c>
      <c r="BF71" s="26">
        <f>SUM(BF64:BF70)</f>
        <v>0</v>
      </c>
    </row>
    <row r="72" spans="1:58" s="308" customFormat="1" ht="15" thickBot="1" x14ac:dyDescent="0.2">
      <c r="A72" s="366" t="s">
        <v>68</v>
      </c>
      <c r="B72" s="367"/>
      <c r="C72" s="368" t="s">
        <v>118</v>
      </c>
      <c r="D72" s="367"/>
      <c r="E72" s="367"/>
      <c r="F72" s="367"/>
      <c r="G72" s="367"/>
      <c r="H72" s="369"/>
      <c r="I72" s="137"/>
      <c r="J72" s="32" t="str">
        <f>C72</f>
        <v>DC Eagles</v>
      </c>
      <c r="K72" s="32" t="s">
        <v>13</v>
      </c>
      <c r="L72" s="360" t="s">
        <v>8</v>
      </c>
      <c r="M72" s="361"/>
      <c r="N72" s="362"/>
      <c r="O72" s="32" t="s">
        <v>69</v>
      </c>
      <c r="P72" s="51">
        <v>4</v>
      </c>
      <c r="Q72" s="137"/>
      <c r="R72" s="32" t="s">
        <v>13</v>
      </c>
      <c r="S72" s="360" t="s">
        <v>83</v>
      </c>
      <c r="T72" s="361"/>
      <c r="U72" s="362"/>
      <c r="V72" s="32" t="s">
        <v>69</v>
      </c>
      <c r="W72" s="51">
        <v>9</v>
      </c>
      <c r="X72" s="137"/>
      <c r="Y72" s="32" t="s">
        <v>13</v>
      </c>
      <c r="Z72" s="360" t="s">
        <v>62</v>
      </c>
      <c r="AA72" s="361"/>
      <c r="AB72" s="362"/>
      <c r="AC72" s="32" t="s">
        <v>69</v>
      </c>
      <c r="AD72" s="51">
        <v>18</v>
      </c>
      <c r="AE72" s="137"/>
      <c r="AF72" s="32" t="s">
        <v>13</v>
      </c>
      <c r="AG72" s="360"/>
      <c r="AH72" s="361"/>
      <c r="AI72" s="362"/>
      <c r="AJ72" s="32" t="s">
        <v>69</v>
      </c>
      <c r="AK72" s="51"/>
      <c r="AL72" s="137"/>
      <c r="AM72" s="32" t="s">
        <v>13</v>
      </c>
      <c r="AN72" s="360" t="s">
        <v>80</v>
      </c>
      <c r="AO72" s="361"/>
      <c r="AP72" s="362"/>
      <c r="AQ72" s="32" t="s">
        <v>69</v>
      </c>
      <c r="AR72" s="51">
        <v>25</v>
      </c>
      <c r="AS72" s="137"/>
      <c r="AT72" s="32" t="s">
        <v>13</v>
      </c>
      <c r="AU72" s="360"/>
      <c r="AV72" s="361"/>
      <c r="AW72" s="362"/>
      <c r="AX72" s="32" t="s">
        <v>69</v>
      </c>
      <c r="AY72" s="51"/>
      <c r="AZ72" s="137"/>
      <c r="BA72" s="32" t="s">
        <v>13</v>
      </c>
      <c r="BB72" s="360"/>
      <c r="BC72" s="361"/>
      <c r="BD72" s="362"/>
      <c r="BE72" s="32" t="s">
        <v>69</v>
      </c>
      <c r="BF72" s="51"/>
    </row>
    <row r="73" spans="1:58" s="308" customFormat="1" ht="43" thickBot="1" x14ac:dyDescent="0.2">
      <c r="A73" s="16" t="s">
        <v>0</v>
      </c>
      <c r="B73" s="16" t="s">
        <v>60</v>
      </c>
      <c r="C73" s="16" t="s">
        <v>1</v>
      </c>
      <c r="D73" s="16" t="s">
        <v>4</v>
      </c>
      <c r="E73" s="16" t="s">
        <v>2</v>
      </c>
      <c r="F73" s="16" t="s">
        <v>3</v>
      </c>
      <c r="G73" s="14" t="s">
        <v>6</v>
      </c>
      <c r="H73" s="14" t="s">
        <v>5</v>
      </c>
      <c r="I73" s="137"/>
      <c r="J73" s="33" t="s">
        <v>0</v>
      </c>
      <c r="K73" s="34" t="s">
        <v>11</v>
      </c>
      <c r="L73" s="34" t="s">
        <v>10</v>
      </c>
      <c r="M73" s="34" t="s">
        <v>9</v>
      </c>
      <c r="N73" s="35" t="s">
        <v>15</v>
      </c>
      <c r="O73" s="36" t="s">
        <v>16</v>
      </c>
      <c r="P73" s="36" t="s">
        <v>12</v>
      </c>
      <c r="Q73" s="137"/>
      <c r="R73" s="34" t="s">
        <v>11</v>
      </c>
      <c r="S73" s="34" t="s">
        <v>10</v>
      </c>
      <c r="T73" s="34" t="s">
        <v>9</v>
      </c>
      <c r="U73" s="35" t="s">
        <v>15</v>
      </c>
      <c r="V73" s="36" t="s">
        <v>16</v>
      </c>
      <c r="W73" s="36" t="s">
        <v>12</v>
      </c>
      <c r="X73" s="137"/>
      <c r="Y73" s="34" t="s">
        <v>11</v>
      </c>
      <c r="Z73" s="34" t="s">
        <v>10</v>
      </c>
      <c r="AA73" s="34" t="s">
        <v>9</v>
      </c>
      <c r="AB73" s="35" t="s">
        <v>15</v>
      </c>
      <c r="AC73" s="36" t="s">
        <v>16</v>
      </c>
      <c r="AD73" s="36" t="s">
        <v>12</v>
      </c>
      <c r="AE73" s="137"/>
      <c r="AF73" s="34" t="s">
        <v>11</v>
      </c>
      <c r="AG73" s="34" t="s">
        <v>10</v>
      </c>
      <c r="AH73" s="34" t="s">
        <v>9</v>
      </c>
      <c r="AI73" s="35" t="s">
        <v>15</v>
      </c>
      <c r="AJ73" s="36" t="s">
        <v>16</v>
      </c>
      <c r="AK73" s="36" t="s">
        <v>12</v>
      </c>
      <c r="AL73" s="137"/>
      <c r="AM73" s="34" t="s">
        <v>11</v>
      </c>
      <c r="AN73" s="34" t="s">
        <v>10</v>
      </c>
      <c r="AO73" s="34" t="s">
        <v>9</v>
      </c>
      <c r="AP73" s="35" t="s">
        <v>15</v>
      </c>
      <c r="AQ73" s="36" t="s">
        <v>16</v>
      </c>
      <c r="AR73" s="36" t="s">
        <v>12</v>
      </c>
      <c r="AS73" s="137"/>
      <c r="AT73" s="34" t="s">
        <v>11</v>
      </c>
      <c r="AU73" s="34" t="s">
        <v>10</v>
      </c>
      <c r="AV73" s="34" t="s">
        <v>9</v>
      </c>
      <c r="AW73" s="35" t="s">
        <v>15</v>
      </c>
      <c r="AX73" s="36" t="s">
        <v>16</v>
      </c>
      <c r="AY73" s="36" t="s">
        <v>12</v>
      </c>
      <c r="AZ73" s="137"/>
      <c r="BA73" s="34" t="s">
        <v>11</v>
      </c>
      <c r="BB73" s="34" t="s">
        <v>10</v>
      </c>
      <c r="BC73" s="34" t="s">
        <v>9</v>
      </c>
      <c r="BD73" s="35" t="s">
        <v>15</v>
      </c>
      <c r="BE73" s="36" t="s">
        <v>16</v>
      </c>
      <c r="BF73" s="36" t="s">
        <v>12</v>
      </c>
    </row>
    <row r="74" spans="1:58" s="308" customFormat="1" ht="14" thickBot="1" x14ac:dyDescent="0.2">
      <c r="A74" s="27" t="s">
        <v>136</v>
      </c>
      <c r="B74" s="310" t="s">
        <v>114</v>
      </c>
      <c r="C74" s="18">
        <f>K74+R74+Y74+AF74+AM74+AT74+BA74</f>
        <v>11</v>
      </c>
      <c r="D74" s="18">
        <f t="shared" ref="D74:D79" si="203">L74+S74+Z74+AG74+AN74+AU74+BB74</f>
        <v>1</v>
      </c>
      <c r="E74" s="18">
        <f t="shared" ref="E74:E79" si="204">M74+T74+AA74+AH74+AO74+AV74+BC74</f>
        <v>0</v>
      </c>
      <c r="F74" s="18">
        <f t="shared" ref="F74:F79" si="205">N74+U74+AB74+AI74+AP74+AW74+BD74</f>
        <v>0</v>
      </c>
      <c r="G74" s="37">
        <f t="shared" ref="G74:G79" si="206">IF($C$81=0,0,C74/$C$81)</f>
        <v>3.5947712418300651E-2</v>
      </c>
      <c r="H74" s="37">
        <f t="shared" ref="H74:H80" si="207">IF($D$81=0,0,D74/$D$81)</f>
        <v>3.125E-2</v>
      </c>
      <c r="I74" s="138" t="str">
        <f t="shared" ref="I74:I79" si="208">IF($B74="","",$B74)</f>
        <v>1</v>
      </c>
      <c r="J74" s="27" t="str">
        <f>IF(A74="","",A74)</f>
        <v>jeremy Capati</v>
      </c>
      <c r="K74" s="42"/>
      <c r="L74" s="311"/>
      <c r="M74" s="43"/>
      <c r="N74" s="43"/>
      <c r="O74" s="39">
        <f t="shared" ref="O74:O79" si="209">IF($K$81=0,0,K74/$K$81)</f>
        <v>0</v>
      </c>
      <c r="P74" s="39">
        <f t="shared" ref="P74:P80" si="210">IF($L$81=0,0,L74/$L$81)</f>
        <v>0</v>
      </c>
      <c r="Q74" s="138" t="str">
        <f t="shared" ref="Q74:Q79" si="211">IF($B74="","",$B74)</f>
        <v>1</v>
      </c>
      <c r="R74" s="42">
        <v>5</v>
      </c>
      <c r="S74" s="311"/>
      <c r="T74" s="43"/>
      <c r="U74" s="43"/>
      <c r="V74" s="39">
        <f t="shared" ref="V74:V79" si="212">IF($R$81=0,0,R74/$R$81)</f>
        <v>5.1546391752577317E-2</v>
      </c>
      <c r="W74" s="39">
        <f t="shared" ref="W74:W80" si="213">IF($S$81=0,0,S74/$S$81)</f>
        <v>0</v>
      </c>
      <c r="X74" s="138" t="str">
        <f t="shared" ref="X74:X79" si="214">IF($B74="","",$B74)</f>
        <v>1</v>
      </c>
      <c r="Y74" s="42">
        <v>6</v>
      </c>
      <c r="Z74" s="311">
        <v>1</v>
      </c>
      <c r="AA74" s="43"/>
      <c r="AB74" s="43"/>
      <c r="AC74" s="39">
        <f t="shared" ref="AC74:AC79" si="215">IF($Y$81=0,0,Y74/$Y$81)</f>
        <v>0.1</v>
      </c>
      <c r="AD74" s="39">
        <f t="shared" ref="AD74:AD80" si="216">IF($Z$81=0,0,Z74/$Z$81)</f>
        <v>0.1</v>
      </c>
      <c r="AE74" s="138" t="str">
        <f t="shared" ref="AE74:AE79" si="217">IF($B74="","",$B74)</f>
        <v>1</v>
      </c>
      <c r="AF74" s="42"/>
      <c r="AG74" s="311"/>
      <c r="AH74" s="43"/>
      <c r="AI74" s="43"/>
      <c r="AJ74" s="39">
        <f t="shared" ref="AJ74:AJ79" si="218">IF($AF$81=0,0,AF74/$AF$81)</f>
        <v>0</v>
      </c>
      <c r="AK74" s="39">
        <f t="shared" ref="AK74:AK80" si="219">IF($AG$81=0,0,AG74/$AG$81)</f>
        <v>0</v>
      </c>
      <c r="AL74" s="138" t="str">
        <f t="shared" ref="AL74:AL79" si="220">IF($B74="","",$B74)</f>
        <v>1</v>
      </c>
      <c r="AM74" s="42"/>
      <c r="AN74" s="311"/>
      <c r="AO74" s="43"/>
      <c r="AP74" s="43"/>
      <c r="AQ74" s="39">
        <f t="shared" ref="AQ74:AQ79" si="221">IF($AM$81=0,0,AM74/$AM$81)</f>
        <v>0</v>
      </c>
      <c r="AR74" s="39">
        <f t="shared" ref="AR74:AR80" si="222">IF($AN$81=0,0,AN74/$AN$81)</f>
        <v>0</v>
      </c>
      <c r="AS74" s="138" t="str">
        <f t="shared" ref="AS74:AS79" si="223">IF($B74="","",$B74)</f>
        <v>1</v>
      </c>
      <c r="AT74" s="42"/>
      <c r="AU74" s="311"/>
      <c r="AV74" s="43"/>
      <c r="AW74" s="43"/>
      <c r="AX74" s="39">
        <f t="shared" ref="AX74:AX79" si="224">IF($AM$81=0,0,AT74/$AM$81)</f>
        <v>0</v>
      </c>
      <c r="AY74" s="39">
        <f t="shared" ref="AY74:AY80" si="225">IF($AN$81=0,0,AU74/$AN$81)</f>
        <v>0</v>
      </c>
      <c r="AZ74" s="138" t="str">
        <f t="shared" ref="AZ74:AZ79" si="226">IF($B74="","",$B74)</f>
        <v>1</v>
      </c>
      <c r="BA74" s="312"/>
      <c r="BB74" s="311"/>
      <c r="BC74" s="43"/>
      <c r="BD74" s="43"/>
      <c r="BE74" s="39">
        <f t="shared" ref="BE74:BE79" si="227">IF($BA$81=0,0,BA74/$BA$81)</f>
        <v>0</v>
      </c>
      <c r="BF74" s="39">
        <f t="shared" ref="BF74:BF80" si="228">IF($BB$81=0,0,BB74/$BB$81)</f>
        <v>0</v>
      </c>
    </row>
    <row r="75" spans="1:58" s="308" customFormat="1" ht="14" thickBot="1" x14ac:dyDescent="0.2">
      <c r="A75" s="27" t="s">
        <v>137</v>
      </c>
      <c r="B75" s="310" t="s">
        <v>106</v>
      </c>
      <c r="C75" s="18">
        <f t="shared" ref="C75:C79" si="229">K75+R75+Y75+AF75+AM75+AT75+BA75</f>
        <v>74</v>
      </c>
      <c r="D75" s="18">
        <f t="shared" si="203"/>
        <v>6</v>
      </c>
      <c r="E75" s="18">
        <f t="shared" si="204"/>
        <v>0</v>
      </c>
      <c r="F75" s="18">
        <f t="shared" si="205"/>
        <v>0</v>
      </c>
      <c r="G75" s="37">
        <f t="shared" si="206"/>
        <v>0.24183006535947713</v>
      </c>
      <c r="H75" s="37">
        <f t="shared" si="207"/>
        <v>0.1875</v>
      </c>
      <c r="I75" s="138" t="str">
        <f t="shared" si="208"/>
        <v>2</v>
      </c>
      <c r="J75" s="27" t="str">
        <f t="shared" ref="J75:J79" si="230">IF(A75="","",A75)</f>
        <v>Jason Capati</v>
      </c>
      <c r="K75" s="42">
        <v>10</v>
      </c>
      <c r="L75" s="311">
        <v>2</v>
      </c>
      <c r="M75" s="43"/>
      <c r="N75" s="43"/>
      <c r="O75" s="39">
        <f t="shared" si="209"/>
        <v>0.24390243902439024</v>
      </c>
      <c r="P75" s="39">
        <f t="shared" si="210"/>
        <v>0.4</v>
      </c>
      <c r="Q75" s="138" t="str">
        <f t="shared" si="211"/>
        <v>2</v>
      </c>
      <c r="R75" s="42">
        <v>19</v>
      </c>
      <c r="S75" s="311">
        <v>1</v>
      </c>
      <c r="T75" s="43"/>
      <c r="U75" s="43"/>
      <c r="V75" s="39">
        <f t="shared" si="212"/>
        <v>0.19587628865979381</v>
      </c>
      <c r="W75" s="39">
        <f t="shared" si="213"/>
        <v>0.14285714285714285</v>
      </c>
      <c r="X75" s="138" t="str">
        <f t="shared" si="214"/>
        <v>2</v>
      </c>
      <c r="Y75" s="42">
        <v>22</v>
      </c>
      <c r="Z75" s="311">
        <v>3</v>
      </c>
      <c r="AA75" s="43"/>
      <c r="AB75" s="43"/>
      <c r="AC75" s="39">
        <f t="shared" si="215"/>
        <v>0.36666666666666664</v>
      </c>
      <c r="AD75" s="39">
        <f t="shared" si="216"/>
        <v>0.3</v>
      </c>
      <c r="AE75" s="138" t="str">
        <f t="shared" si="217"/>
        <v>2</v>
      </c>
      <c r="AF75" s="42"/>
      <c r="AG75" s="311"/>
      <c r="AH75" s="43"/>
      <c r="AI75" s="43"/>
      <c r="AJ75" s="39">
        <f t="shared" si="218"/>
        <v>0</v>
      </c>
      <c r="AK75" s="39">
        <f t="shared" si="219"/>
        <v>0</v>
      </c>
      <c r="AL75" s="138" t="str">
        <f t="shared" si="220"/>
        <v>2</v>
      </c>
      <c r="AM75" s="42">
        <v>23</v>
      </c>
      <c r="AN75" s="311"/>
      <c r="AO75" s="43"/>
      <c r="AP75" s="43"/>
      <c r="AQ75" s="39">
        <f t="shared" si="221"/>
        <v>0.21296296296296297</v>
      </c>
      <c r="AR75" s="39">
        <f t="shared" si="222"/>
        <v>0</v>
      </c>
      <c r="AS75" s="138" t="str">
        <f t="shared" si="223"/>
        <v>2</v>
      </c>
      <c r="AT75" s="42"/>
      <c r="AU75" s="311"/>
      <c r="AV75" s="43"/>
      <c r="AW75" s="43"/>
      <c r="AX75" s="39">
        <f t="shared" si="224"/>
        <v>0</v>
      </c>
      <c r="AY75" s="39">
        <f t="shared" si="225"/>
        <v>0</v>
      </c>
      <c r="AZ75" s="138" t="str">
        <f t="shared" si="226"/>
        <v>2</v>
      </c>
      <c r="BA75" s="312"/>
      <c r="BB75" s="311"/>
      <c r="BC75" s="43"/>
      <c r="BD75" s="43"/>
      <c r="BE75" s="39">
        <f t="shared" si="227"/>
        <v>0</v>
      </c>
      <c r="BF75" s="39">
        <f t="shared" si="228"/>
        <v>0</v>
      </c>
    </row>
    <row r="76" spans="1:58" s="308" customFormat="1" ht="14" thickBot="1" x14ac:dyDescent="0.2">
      <c r="A76" s="27" t="s">
        <v>138</v>
      </c>
      <c r="B76" s="310">
        <v>6</v>
      </c>
      <c r="C76" s="18">
        <f t="shared" si="229"/>
        <v>88</v>
      </c>
      <c r="D76" s="18">
        <f t="shared" si="203"/>
        <v>5</v>
      </c>
      <c r="E76" s="18">
        <f t="shared" si="204"/>
        <v>2</v>
      </c>
      <c r="F76" s="18">
        <f t="shared" si="205"/>
        <v>2</v>
      </c>
      <c r="G76" s="37">
        <f t="shared" si="206"/>
        <v>0.28758169934640521</v>
      </c>
      <c r="H76" s="37">
        <f t="shared" si="207"/>
        <v>0.15625</v>
      </c>
      <c r="I76" s="138">
        <f t="shared" si="208"/>
        <v>6</v>
      </c>
      <c r="J76" s="27" t="str">
        <f t="shared" si="230"/>
        <v>Brandohn Gabbert</v>
      </c>
      <c r="K76" s="42">
        <v>15</v>
      </c>
      <c r="L76" s="311">
        <v>2</v>
      </c>
      <c r="M76" s="43">
        <v>2</v>
      </c>
      <c r="N76" s="43">
        <v>2</v>
      </c>
      <c r="O76" s="39">
        <f t="shared" si="209"/>
        <v>0.36585365853658536</v>
      </c>
      <c r="P76" s="39">
        <f t="shared" si="210"/>
        <v>0.4</v>
      </c>
      <c r="Q76" s="138">
        <f t="shared" si="211"/>
        <v>6</v>
      </c>
      <c r="R76" s="42">
        <v>30</v>
      </c>
      <c r="S76" s="311">
        <v>1</v>
      </c>
      <c r="T76" s="43"/>
      <c r="U76" s="43"/>
      <c r="V76" s="39">
        <f t="shared" si="212"/>
        <v>0.30927835051546393</v>
      </c>
      <c r="W76" s="39">
        <f t="shared" si="213"/>
        <v>0.14285714285714285</v>
      </c>
      <c r="X76" s="138">
        <f t="shared" si="214"/>
        <v>6</v>
      </c>
      <c r="Y76" s="42">
        <v>14</v>
      </c>
      <c r="Z76" s="311">
        <v>2</v>
      </c>
      <c r="AA76" s="43"/>
      <c r="AB76" s="43"/>
      <c r="AC76" s="39">
        <f t="shared" si="215"/>
        <v>0.23333333333333334</v>
      </c>
      <c r="AD76" s="39">
        <f t="shared" si="216"/>
        <v>0.2</v>
      </c>
      <c r="AE76" s="138">
        <f t="shared" si="217"/>
        <v>6</v>
      </c>
      <c r="AF76" s="42"/>
      <c r="AG76" s="311"/>
      <c r="AH76" s="43"/>
      <c r="AI76" s="43"/>
      <c r="AJ76" s="39">
        <f t="shared" si="218"/>
        <v>0</v>
      </c>
      <c r="AK76" s="39">
        <f t="shared" si="219"/>
        <v>0</v>
      </c>
      <c r="AL76" s="138">
        <f t="shared" si="220"/>
        <v>6</v>
      </c>
      <c r="AM76" s="42">
        <v>29</v>
      </c>
      <c r="AN76" s="311"/>
      <c r="AO76" s="43"/>
      <c r="AP76" s="43"/>
      <c r="AQ76" s="39">
        <f t="shared" si="221"/>
        <v>0.26851851851851855</v>
      </c>
      <c r="AR76" s="39">
        <f t="shared" si="222"/>
        <v>0</v>
      </c>
      <c r="AS76" s="138">
        <f t="shared" si="223"/>
        <v>6</v>
      </c>
      <c r="AT76" s="42"/>
      <c r="AU76" s="311"/>
      <c r="AV76" s="43"/>
      <c r="AW76" s="43"/>
      <c r="AX76" s="39">
        <f t="shared" si="224"/>
        <v>0</v>
      </c>
      <c r="AY76" s="39">
        <f t="shared" si="225"/>
        <v>0</v>
      </c>
      <c r="AZ76" s="138">
        <f t="shared" si="226"/>
        <v>6</v>
      </c>
      <c r="BA76" s="312"/>
      <c r="BB76" s="311"/>
      <c r="BC76" s="43"/>
      <c r="BD76" s="43"/>
      <c r="BE76" s="39">
        <f t="shared" si="227"/>
        <v>0</v>
      </c>
      <c r="BF76" s="39">
        <f t="shared" si="228"/>
        <v>0</v>
      </c>
    </row>
    <row r="77" spans="1:58" s="308" customFormat="1" ht="14" thickBot="1" x14ac:dyDescent="0.2">
      <c r="A77" s="27" t="s">
        <v>139</v>
      </c>
      <c r="B77" s="310">
        <v>5</v>
      </c>
      <c r="C77" s="18">
        <f t="shared" si="229"/>
        <v>133</v>
      </c>
      <c r="D77" s="18">
        <f t="shared" si="203"/>
        <v>20</v>
      </c>
      <c r="E77" s="18">
        <f t="shared" si="204"/>
        <v>8</v>
      </c>
      <c r="F77" s="18">
        <f t="shared" si="205"/>
        <v>6</v>
      </c>
      <c r="G77" s="37">
        <f t="shared" si="206"/>
        <v>0.434640522875817</v>
      </c>
      <c r="H77" s="37">
        <f t="shared" si="207"/>
        <v>0.625</v>
      </c>
      <c r="I77" s="138">
        <f t="shared" si="208"/>
        <v>5</v>
      </c>
      <c r="J77" s="27" t="str">
        <f t="shared" si="230"/>
        <v>Jerron Black</v>
      </c>
      <c r="K77" s="42">
        <v>16</v>
      </c>
      <c r="L77" s="311">
        <v>1</v>
      </c>
      <c r="M77" s="43">
        <v>1</v>
      </c>
      <c r="N77" s="43">
        <v>1</v>
      </c>
      <c r="O77" s="39">
        <f t="shared" si="209"/>
        <v>0.3902439024390244</v>
      </c>
      <c r="P77" s="39">
        <f t="shared" si="210"/>
        <v>0.2</v>
      </c>
      <c r="Q77" s="138">
        <f t="shared" si="211"/>
        <v>5</v>
      </c>
      <c r="R77" s="42">
        <v>43</v>
      </c>
      <c r="S77" s="311">
        <v>5</v>
      </c>
      <c r="T77" s="43">
        <v>3</v>
      </c>
      <c r="U77" s="43">
        <v>3</v>
      </c>
      <c r="V77" s="39">
        <f t="shared" si="212"/>
        <v>0.44329896907216493</v>
      </c>
      <c r="W77" s="39">
        <f t="shared" si="213"/>
        <v>0.7142857142857143</v>
      </c>
      <c r="X77" s="138">
        <f t="shared" si="214"/>
        <v>5</v>
      </c>
      <c r="Y77" s="42">
        <v>18</v>
      </c>
      <c r="Z77" s="311">
        <v>4</v>
      </c>
      <c r="AA77" s="43"/>
      <c r="AB77" s="43"/>
      <c r="AC77" s="39">
        <f t="shared" si="215"/>
        <v>0.3</v>
      </c>
      <c r="AD77" s="39">
        <f t="shared" si="216"/>
        <v>0.4</v>
      </c>
      <c r="AE77" s="138">
        <f t="shared" si="217"/>
        <v>5</v>
      </c>
      <c r="AF77" s="42"/>
      <c r="AG77" s="311"/>
      <c r="AH77" s="43"/>
      <c r="AI77" s="43"/>
      <c r="AJ77" s="39">
        <f t="shared" si="218"/>
        <v>0</v>
      </c>
      <c r="AK77" s="39">
        <f t="shared" si="219"/>
        <v>0</v>
      </c>
      <c r="AL77" s="138">
        <f t="shared" si="220"/>
        <v>5</v>
      </c>
      <c r="AM77" s="42">
        <v>56</v>
      </c>
      <c r="AN77" s="311">
        <v>10</v>
      </c>
      <c r="AO77" s="43">
        <v>4</v>
      </c>
      <c r="AP77" s="43">
        <v>2</v>
      </c>
      <c r="AQ77" s="39">
        <f t="shared" si="221"/>
        <v>0.51851851851851849</v>
      </c>
      <c r="AR77" s="39">
        <f t="shared" si="222"/>
        <v>1</v>
      </c>
      <c r="AS77" s="138">
        <f t="shared" si="223"/>
        <v>5</v>
      </c>
      <c r="AT77" s="42"/>
      <c r="AU77" s="311"/>
      <c r="AV77" s="43"/>
      <c r="AW77" s="43"/>
      <c r="AX77" s="39">
        <f t="shared" si="224"/>
        <v>0</v>
      </c>
      <c r="AY77" s="39">
        <f t="shared" si="225"/>
        <v>0</v>
      </c>
      <c r="AZ77" s="138">
        <f t="shared" si="226"/>
        <v>5</v>
      </c>
      <c r="BA77" s="312"/>
      <c r="BB77" s="311"/>
      <c r="BC77" s="43"/>
      <c r="BD77" s="43"/>
      <c r="BE77" s="39">
        <f t="shared" si="227"/>
        <v>0</v>
      </c>
      <c r="BF77" s="39">
        <f t="shared" si="228"/>
        <v>0</v>
      </c>
    </row>
    <row r="78" spans="1:58" s="308" customFormat="1" ht="14" thickBot="1" x14ac:dyDescent="0.2">
      <c r="A78" s="27"/>
      <c r="B78" s="315"/>
      <c r="C78" s="18">
        <f t="shared" si="229"/>
        <v>0</v>
      </c>
      <c r="D78" s="18">
        <f t="shared" si="203"/>
        <v>0</v>
      </c>
      <c r="E78" s="18">
        <f t="shared" si="204"/>
        <v>0</v>
      </c>
      <c r="F78" s="18">
        <f t="shared" si="205"/>
        <v>0</v>
      </c>
      <c r="G78" s="37">
        <f t="shared" si="206"/>
        <v>0</v>
      </c>
      <c r="H78" s="37">
        <f t="shared" si="207"/>
        <v>0</v>
      </c>
      <c r="I78" s="138" t="str">
        <f t="shared" si="208"/>
        <v/>
      </c>
      <c r="J78" s="27" t="str">
        <f t="shared" si="230"/>
        <v/>
      </c>
      <c r="K78" s="42"/>
      <c r="L78" s="311"/>
      <c r="M78" s="43"/>
      <c r="N78" s="43"/>
      <c r="O78" s="39">
        <f t="shared" si="209"/>
        <v>0</v>
      </c>
      <c r="P78" s="39">
        <f t="shared" si="210"/>
        <v>0</v>
      </c>
      <c r="Q78" s="138" t="str">
        <f t="shared" si="211"/>
        <v/>
      </c>
      <c r="R78" s="42"/>
      <c r="S78" s="311"/>
      <c r="T78" s="43"/>
      <c r="U78" s="43"/>
      <c r="V78" s="39">
        <f t="shared" si="212"/>
        <v>0</v>
      </c>
      <c r="W78" s="39">
        <f t="shared" si="213"/>
        <v>0</v>
      </c>
      <c r="X78" s="138" t="str">
        <f t="shared" si="214"/>
        <v/>
      </c>
      <c r="Y78" s="42"/>
      <c r="Z78" s="311"/>
      <c r="AA78" s="43"/>
      <c r="AB78" s="43"/>
      <c r="AC78" s="39">
        <f t="shared" si="215"/>
        <v>0</v>
      </c>
      <c r="AD78" s="39">
        <f t="shared" si="216"/>
        <v>0</v>
      </c>
      <c r="AE78" s="138" t="str">
        <f t="shared" si="217"/>
        <v/>
      </c>
      <c r="AF78" s="42"/>
      <c r="AG78" s="311"/>
      <c r="AH78" s="43"/>
      <c r="AI78" s="43"/>
      <c r="AJ78" s="39">
        <f t="shared" si="218"/>
        <v>0</v>
      </c>
      <c r="AK78" s="39">
        <f t="shared" si="219"/>
        <v>0</v>
      </c>
      <c r="AL78" s="138" t="str">
        <f t="shared" si="220"/>
        <v/>
      </c>
      <c r="AM78" s="42"/>
      <c r="AN78" s="311"/>
      <c r="AO78" s="43"/>
      <c r="AP78" s="43"/>
      <c r="AQ78" s="39">
        <f t="shared" si="221"/>
        <v>0</v>
      </c>
      <c r="AR78" s="39">
        <f t="shared" si="222"/>
        <v>0</v>
      </c>
      <c r="AS78" s="138" t="str">
        <f t="shared" si="223"/>
        <v/>
      </c>
      <c r="AT78" s="42"/>
      <c r="AU78" s="311"/>
      <c r="AV78" s="43"/>
      <c r="AW78" s="43"/>
      <c r="AX78" s="39">
        <f t="shared" si="224"/>
        <v>0</v>
      </c>
      <c r="AY78" s="39">
        <f t="shared" si="225"/>
        <v>0</v>
      </c>
      <c r="AZ78" s="138" t="str">
        <f t="shared" si="226"/>
        <v/>
      </c>
      <c r="BA78" s="312"/>
      <c r="BB78" s="311"/>
      <c r="BC78" s="43"/>
      <c r="BD78" s="43"/>
      <c r="BE78" s="39">
        <f t="shared" si="227"/>
        <v>0</v>
      </c>
      <c r="BF78" s="39">
        <f t="shared" si="228"/>
        <v>0</v>
      </c>
    </row>
    <row r="79" spans="1:58" s="308" customFormat="1" ht="14" thickBot="1" x14ac:dyDescent="0.2">
      <c r="A79" s="27"/>
      <c r="B79" s="310"/>
      <c r="C79" s="18">
        <f t="shared" si="229"/>
        <v>0</v>
      </c>
      <c r="D79" s="18">
        <f t="shared" si="203"/>
        <v>0</v>
      </c>
      <c r="E79" s="18">
        <f t="shared" si="204"/>
        <v>0</v>
      </c>
      <c r="F79" s="18">
        <f t="shared" si="205"/>
        <v>0</v>
      </c>
      <c r="G79" s="37">
        <f t="shared" si="206"/>
        <v>0</v>
      </c>
      <c r="H79" s="37">
        <f t="shared" si="207"/>
        <v>0</v>
      </c>
      <c r="I79" s="138" t="str">
        <f t="shared" si="208"/>
        <v/>
      </c>
      <c r="J79" s="27" t="str">
        <f t="shared" si="230"/>
        <v/>
      </c>
      <c r="K79" s="312"/>
      <c r="L79" s="311"/>
      <c r="M79" s="43"/>
      <c r="N79" s="43"/>
      <c r="O79" s="39">
        <f t="shared" si="209"/>
        <v>0</v>
      </c>
      <c r="P79" s="39">
        <f t="shared" si="210"/>
        <v>0</v>
      </c>
      <c r="Q79" s="138" t="str">
        <f t="shared" si="211"/>
        <v/>
      </c>
      <c r="R79" s="312"/>
      <c r="S79" s="311"/>
      <c r="T79" s="43"/>
      <c r="U79" s="43"/>
      <c r="V79" s="39">
        <f t="shared" si="212"/>
        <v>0</v>
      </c>
      <c r="W79" s="39">
        <f t="shared" si="213"/>
        <v>0</v>
      </c>
      <c r="X79" s="138" t="str">
        <f t="shared" si="214"/>
        <v/>
      </c>
      <c r="Y79" s="312"/>
      <c r="Z79" s="311"/>
      <c r="AA79" s="43"/>
      <c r="AB79" s="43"/>
      <c r="AC79" s="39">
        <f t="shared" si="215"/>
        <v>0</v>
      </c>
      <c r="AD79" s="39">
        <f t="shared" si="216"/>
        <v>0</v>
      </c>
      <c r="AE79" s="138" t="str">
        <f t="shared" si="217"/>
        <v/>
      </c>
      <c r="AF79" s="312"/>
      <c r="AG79" s="311"/>
      <c r="AH79" s="43"/>
      <c r="AI79" s="43"/>
      <c r="AJ79" s="39">
        <f t="shared" si="218"/>
        <v>0</v>
      </c>
      <c r="AK79" s="39">
        <f t="shared" si="219"/>
        <v>0</v>
      </c>
      <c r="AL79" s="138" t="str">
        <f t="shared" si="220"/>
        <v/>
      </c>
      <c r="AM79" s="312"/>
      <c r="AN79" s="311"/>
      <c r="AO79" s="43"/>
      <c r="AP79" s="43"/>
      <c r="AQ79" s="39">
        <f t="shared" si="221"/>
        <v>0</v>
      </c>
      <c r="AR79" s="39">
        <f t="shared" si="222"/>
        <v>0</v>
      </c>
      <c r="AS79" s="138" t="str">
        <f t="shared" si="223"/>
        <v/>
      </c>
      <c r="AT79" s="312"/>
      <c r="AU79" s="311"/>
      <c r="AV79" s="43"/>
      <c r="AW79" s="43"/>
      <c r="AX79" s="39">
        <f t="shared" si="224"/>
        <v>0</v>
      </c>
      <c r="AY79" s="39">
        <f t="shared" si="225"/>
        <v>0</v>
      </c>
      <c r="AZ79" s="138" t="str">
        <f t="shared" si="226"/>
        <v/>
      </c>
      <c r="BA79" s="312"/>
      <c r="BB79" s="311"/>
      <c r="BC79" s="43"/>
      <c r="BD79" s="43"/>
      <c r="BE79" s="39">
        <f t="shared" si="227"/>
        <v>0</v>
      </c>
      <c r="BF79" s="39">
        <f t="shared" si="228"/>
        <v>0</v>
      </c>
    </row>
    <row r="80" spans="1:58" s="308" customFormat="1" ht="14" thickBot="1" x14ac:dyDescent="0.2">
      <c r="A80" s="40" t="s">
        <v>19</v>
      </c>
      <c r="B80" s="139"/>
      <c r="C80" s="18"/>
      <c r="D80" s="40">
        <f>L80+S80+Z80+AG80+AN80+BB80</f>
        <v>0</v>
      </c>
      <c r="E80" s="18"/>
      <c r="F80" s="18"/>
      <c r="G80" s="17"/>
      <c r="H80" s="37">
        <f t="shared" si="207"/>
        <v>0</v>
      </c>
      <c r="I80" s="137"/>
      <c r="J80" s="41" t="s">
        <v>19</v>
      </c>
      <c r="K80" s="42"/>
      <c r="L80" s="314"/>
      <c r="M80" s="43"/>
      <c r="N80" s="43"/>
      <c r="O80" s="39"/>
      <c r="P80" s="39">
        <f t="shared" si="210"/>
        <v>0</v>
      </c>
      <c r="Q80" s="137"/>
      <c r="R80" s="42"/>
      <c r="S80" s="314"/>
      <c r="T80" s="43"/>
      <c r="U80" s="43"/>
      <c r="V80" s="39"/>
      <c r="W80" s="39">
        <f t="shared" si="213"/>
        <v>0</v>
      </c>
      <c r="X80" s="137"/>
      <c r="Y80" s="42"/>
      <c r="Z80" s="314"/>
      <c r="AA80" s="43"/>
      <c r="AB80" s="43"/>
      <c r="AC80" s="39"/>
      <c r="AD80" s="39">
        <f t="shared" si="216"/>
        <v>0</v>
      </c>
      <c r="AE80" s="137"/>
      <c r="AF80" s="42"/>
      <c r="AG80" s="314"/>
      <c r="AH80" s="43"/>
      <c r="AI80" s="43"/>
      <c r="AJ80" s="39"/>
      <c r="AK80" s="39">
        <f t="shared" si="219"/>
        <v>0</v>
      </c>
      <c r="AL80" s="137"/>
      <c r="AM80" s="42"/>
      <c r="AN80" s="314"/>
      <c r="AO80" s="43"/>
      <c r="AP80" s="43"/>
      <c r="AQ80" s="39"/>
      <c r="AR80" s="39">
        <f t="shared" si="222"/>
        <v>0</v>
      </c>
      <c r="AS80" s="137"/>
      <c r="AT80" s="42"/>
      <c r="AU80" s="314"/>
      <c r="AV80" s="43"/>
      <c r="AW80" s="43"/>
      <c r="AX80" s="39"/>
      <c r="AY80" s="39">
        <f t="shared" si="225"/>
        <v>0</v>
      </c>
      <c r="AZ80" s="137"/>
      <c r="BA80" s="42"/>
      <c r="BB80" s="314"/>
      <c r="BC80" s="43"/>
      <c r="BD80" s="43"/>
      <c r="BE80" s="39"/>
      <c r="BF80" s="39">
        <f t="shared" si="228"/>
        <v>0</v>
      </c>
    </row>
    <row r="81" spans="1:58" s="308" customFormat="1" ht="14" thickBot="1" x14ac:dyDescent="0.2">
      <c r="A81" s="46"/>
      <c r="B81" s="141"/>
      <c r="C81" s="19">
        <f t="shared" ref="C81:H81" si="231">SUM(C74:C79)</f>
        <v>306</v>
      </c>
      <c r="D81" s="20">
        <f>SUM(D74:D80)</f>
        <v>32</v>
      </c>
      <c r="E81" s="21">
        <f t="shared" si="231"/>
        <v>10</v>
      </c>
      <c r="F81" s="22">
        <f t="shared" si="231"/>
        <v>8</v>
      </c>
      <c r="G81" s="23">
        <f t="shared" si="231"/>
        <v>1</v>
      </c>
      <c r="H81" s="24">
        <f t="shared" si="231"/>
        <v>1</v>
      </c>
      <c r="I81" s="137"/>
      <c r="J81" s="43"/>
      <c r="K81" s="19">
        <f>SUM(K74:K79)</f>
        <v>41</v>
      </c>
      <c r="L81" s="20">
        <f>SUM(L74:L80)</f>
        <v>5</v>
      </c>
      <c r="M81" s="21">
        <f>SUM(M74:M79)</f>
        <v>3</v>
      </c>
      <c r="N81" s="22">
        <f>SUM(N74:N79)</f>
        <v>3</v>
      </c>
      <c r="O81" s="25">
        <f>SUM(O74:O79)</f>
        <v>1</v>
      </c>
      <c r="P81" s="26">
        <f>SUM(P74:P80)</f>
        <v>1</v>
      </c>
      <c r="Q81" s="137"/>
      <c r="R81" s="19">
        <f>SUM(R74:R79)</f>
        <v>97</v>
      </c>
      <c r="S81" s="20">
        <f>SUM(S74:S80)</f>
        <v>7</v>
      </c>
      <c r="T81" s="21">
        <f>SUM(T74:T79)</f>
        <v>3</v>
      </c>
      <c r="U81" s="22">
        <f>SUM(U74:U79)</f>
        <v>3</v>
      </c>
      <c r="V81" s="25">
        <f>SUM(V74:V79)</f>
        <v>1</v>
      </c>
      <c r="W81" s="26">
        <f>SUM(W74:W80)</f>
        <v>1</v>
      </c>
      <c r="X81" s="137"/>
      <c r="Y81" s="19">
        <f>SUM(Y74:Y79)</f>
        <v>60</v>
      </c>
      <c r="Z81" s="20">
        <f>SUM(Z74:Z80)</f>
        <v>10</v>
      </c>
      <c r="AA81" s="21">
        <f>SUM(AA74:AA79)</f>
        <v>0</v>
      </c>
      <c r="AB81" s="22">
        <f>SUM(AB74:AB79)</f>
        <v>0</v>
      </c>
      <c r="AC81" s="25">
        <f>SUM(AC74:AC79)</f>
        <v>1</v>
      </c>
      <c r="AD81" s="26">
        <f>SUM(AD74:AD80)</f>
        <v>1</v>
      </c>
      <c r="AE81" s="137"/>
      <c r="AF81" s="19">
        <f>SUM(AF74:AF79)</f>
        <v>0</v>
      </c>
      <c r="AG81" s="20">
        <f>SUM(AG74:AG80)</f>
        <v>0</v>
      </c>
      <c r="AH81" s="21">
        <f>SUM(AH74:AH79)</f>
        <v>0</v>
      </c>
      <c r="AI81" s="22">
        <f>SUM(AI74:AI79)</f>
        <v>0</v>
      </c>
      <c r="AJ81" s="25">
        <f>SUM(AJ74:AJ79)</f>
        <v>0</v>
      </c>
      <c r="AK81" s="26">
        <f>SUM(AK74:AK80)</f>
        <v>0</v>
      </c>
      <c r="AL81" s="137"/>
      <c r="AM81" s="19">
        <f>SUM(AM74:AM79)</f>
        <v>108</v>
      </c>
      <c r="AN81" s="20">
        <f>SUM(AN74:AN80)</f>
        <v>10</v>
      </c>
      <c r="AO81" s="21">
        <f>SUM(AO74:AO79)</f>
        <v>4</v>
      </c>
      <c r="AP81" s="22">
        <f>SUM(AP74:AP79)</f>
        <v>2</v>
      </c>
      <c r="AQ81" s="25">
        <f>SUM(AQ74:AQ79)</f>
        <v>1</v>
      </c>
      <c r="AR81" s="26">
        <f>SUM(AR74:AR80)</f>
        <v>1</v>
      </c>
      <c r="AS81" s="137"/>
      <c r="AT81" s="19">
        <f>SUM(AT74:AT79)</f>
        <v>0</v>
      </c>
      <c r="AU81" s="20">
        <f>SUM(AU74:AU80)</f>
        <v>0</v>
      </c>
      <c r="AV81" s="21">
        <f>SUM(AV74:AV79)</f>
        <v>0</v>
      </c>
      <c r="AW81" s="22">
        <f>SUM(AW74:AW79)</f>
        <v>0</v>
      </c>
      <c r="AX81" s="25">
        <f>SUM(AX74:AX79)</f>
        <v>0</v>
      </c>
      <c r="AY81" s="26">
        <f>SUM(AY74:AY80)</f>
        <v>0</v>
      </c>
      <c r="AZ81" s="137"/>
      <c r="BA81" s="19">
        <f>SUM(BA74:BA79)</f>
        <v>0</v>
      </c>
      <c r="BB81" s="20">
        <f>SUM(BB74:BB80)</f>
        <v>0</v>
      </c>
      <c r="BC81" s="21">
        <f>SUM(BC74:BC79)</f>
        <v>0</v>
      </c>
      <c r="BD81" s="22">
        <f>SUM(BD74:BD79)</f>
        <v>0</v>
      </c>
      <c r="BE81" s="25">
        <f>SUM(BE74:BE79)</f>
        <v>0</v>
      </c>
      <c r="BF81" s="26">
        <f>SUM(BF74:BF80)</f>
        <v>0</v>
      </c>
    </row>
    <row r="82" spans="1:58" s="308" customFormat="1" ht="15" thickBot="1" x14ac:dyDescent="0.2">
      <c r="A82" s="366" t="s">
        <v>68</v>
      </c>
      <c r="B82" s="367"/>
      <c r="C82" s="368" t="s">
        <v>62</v>
      </c>
      <c r="D82" s="367"/>
      <c r="E82" s="367"/>
      <c r="F82" s="367"/>
      <c r="G82" s="367"/>
      <c r="H82" s="369"/>
      <c r="I82" s="137"/>
      <c r="J82" s="32" t="str">
        <f>C82</f>
        <v>Québec</v>
      </c>
      <c r="K82" s="32" t="s">
        <v>13</v>
      </c>
      <c r="L82" s="360" t="s">
        <v>83</v>
      </c>
      <c r="M82" s="361"/>
      <c r="N82" s="362"/>
      <c r="O82" s="32" t="s">
        <v>69</v>
      </c>
      <c r="P82" s="51">
        <v>1</v>
      </c>
      <c r="Q82" s="137"/>
      <c r="R82" s="32" t="s">
        <v>13</v>
      </c>
      <c r="S82" s="360" t="s">
        <v>8</v>
      </c>
      <c r="T82" s="361"/>
      <c r="U82" s="362"/>
      <c r="V82" s="32" t="s">
        <v>69</v>
      </c>
      <c r="W82" s="51">
        <v>10</v>
      </c>
      <c r="X82" s="137"/>
      <c r="Y82" s="32" t="s">
        <v>13</v>
      </c>
      <c r="Z82" s="360" t="s">
        <v>118</v>
      </c>
      <c r="AA82" s="361"/>
      <c r="AB82" s="362"/>
      <c r="AC82" s="32" t="s">
        <v>69</v>
      </c>
      <c r="AD82" s="51">
        <v>18</v>
      </c>
      <c r="AE82" s="137"/>
      <c r="AF82" s="32" t="s">
        <v>13</v>
      </c>
      <c r="AG82" s="360"/>
      <c r="AH82" s="361"/>
      <c r="AI82" s="362"/>
      <c r="AJ82" s="32" t="s">
        <v>69</v>
      </c>
      <c r="AK82" s="51"/>
      <c r="AL82" s="137"/>
      <c r="AM82" s="32" t="s">
        <v>13</v>
      </c>
      <c r="AN82" s="360" t="s">
        <v>82</v>
      </c>
      <c r="AO82" s="361"/>
      <c r="AP82" s="362"/>
      <c r="AQ82" s="32" t="s">
        <v>69</v>
      </c>
      <c r="AR82" s="51">
        <v>23</v>
      </c>
      <c r="AS82" s="137"/>
      <c r="AT82" s="32" t="s">
        <v>13</v>
      </c>
      <c r="AU82" s="360"/>
      <c r="AV82" s="361"/>
      <c r="AW82" s="362"/>
      <c r="AX82" s="32" t="s">
        <v>69</v>
      </c>
      <c r="AY82" s="51"/>
      <c r="AZ82" s="137"/>
      <c r="BA82" s="32" t="s">
        <v>13</v>
      </c>
      <c r="BB82" s="360"/>
      <c r="BC82" s="361"/>
      <c r="BD82" s="362"/>
      <c r="BE82" s="32" t="s">
        <v>69</v>
      </c>
      <c r="BF82" s="51"/>
    </row>
    <row r="83" spans="1:58" s="308" customFormat="1" ht="43" thickBot="1" x14ac:dyDescent="0.2">
      <c r="A83" s="16" t="s">
        <v>0</v>
      </c>
      <c r="B83" s="16" t="s">
        <v>60</v>
      </c>
      <c r="C83" s="16" t="s">
        <v>1</v>
      </c>
      <c r="D83" s="16" t="s">
        <v>4</v>
      </c>
      <c r="E83" s="16" t="s">
        <v>2</v>
      </c>
      <c r="F83" s="16" t="s">
        <v>3</v>
      </c>
      <c r="G83" s="14" t="s">
        <v>6</v>
      </c>
      <c r="H83" s="14" t="s">
        <v>5</v>
      </c>
      <c r="I83" s="137"/>
      <c r="J83" s="33" t="s">
        <v>0</v>
      </c>
      <c r="K83" s="34" t="s">
        <v>11</v>
      </c>
      <c r="L83" s="34" t="s">
        <v>10</v>
      </c>
      <c r="M83" s="34" t="s">
        <v>9</v>
      </c>
      <c r="N83" s="35" t="s">
        <v>15</v>
      </c>
      <c r="O83" s="36" t="s">
        <v>16</v>
      </c>
      <c r="P83" s="36" t="s">
        <v>12</v>
      </c>
      <c r="Q83" s="137"/>
      <c r="R83" s="34" t="s">
        <v>11</v>
      </c>
      <c r="S83" s="34" t="s">
        <v>10</v>
      </c>
      <c r="T83" s="34" t="s">
        <v>9</v>
      </c>
      <c r="U83" s="35" t="s">
        <v>15</v>
      </c>
      <c r="V83" s="36" t="s">
        <v>16</v>
      </c>
      <c r="W83" s="36" t="s">
        <v>12</v>
      </c>
      <c r="X83" s="137"/>
      <c r="Y83" s="34" t="s">
        <v>11</v>
      </c>
      <c r="Z83" s="34" t="s">
        <v>10</v>
      </c>
      <c r="AA83" s="34" t="s">
        <v>9</v>
      </c>
      <c r="AB83" s="35" t="s">
        <v>15</v>
      </c>
      <c r="AC83" s="36" t="s">
        <v>16</v>
      </c>
      <c r="AD83" s="36" t="s">
        <v>12</v>
      </c>
      <c r="AE83" s="137"/>
      <c r="AF83" s="34" t="s">
        <v>11</v>
      </c>
      <c r="AG83" s="34" t="s">
        <v>10</v>
      </c>
      <c r="AH83" s="34" t="s">
        <v>9</v>
      </c>
      <c r="AI83" s="35" t="s">
        <v>15</v>
      </c>
      <c r="AJ83" s="36" t="s">
        <v>16</v>
      </c>
      <c r="AK83" s="36" t="s">
        <v>12</v>
      </c>
      <c r="AL83" s="137"/>
      <c r="AM83" s="34" t="s">
        <v>11</v>
      </c>
      <c r="AN83" s="34" t="s">
        <v>10</v>
      </c>
      <c r="AO83" s="34" t="s">
        <v>9</v>
      </c>
      <c r="AP83" s="35" t="s">
        <v>15</v>
      </c>
      <c r="AQ83" s="36" t="s">
        <v>16</v>
      </c>
      <c r="AR83" s="36" t="s">
        <v>12</v>
      </c>
      <c r="AS83" s="137"/>
      <c r="AT83" s="34" t="s">
        <v>11</v>
      </c>
      <c r="AU83" s="34" t="s">
        <v>10</v>
      </c>
      <c r="AV83" s="34" t="s">
        <v>9</v>
      </c>
      <c r="AW83" s="35" t="s">
        <v>15</v>
      </c>
      <c r="AX83" s="36" t="s">
        <v>16</v>
      </c>
      <c r="AY83" s="36" t="s">
        <v>12</v>
      </c>
      <c r="AZ83" s="137"/>
      <c r="BA83" s="34" t="s">
        <v>11</v>
      </c>
      <c r="BB83" s="34" t="s">
        <v>10</v>
      </c>
      <c r="BC83" s="34" t="s">
        <v>9</v>
      </c>
      <c r="BD83" s="35" t="s">
        <v>15</v>
      </c>
      <c r="BE83" s="36" t="s">
        <v>16</v>
      </c>
      <c r="BF83" s="36" t="s">
        <v>12</v>
      </c>
    </row>
    <row r="84" spans="1:58" s="308" customFormat="1" ht="14" thickBot="1" x14ac:dyDescent="0.2">
      <c r="A84" s="27" t="s">
        <v>140</v>
      </c>
      <c r="B84" s="310" t="s">
        <v>108</v>
      </c>
      <c r="C84" s="18">
        <f>K84+R84+Y84+AF84+AM84+AT84+BA84</f>
        <v>156</v>
      </c>
      <c r="D84" s="18">
        <f t="shared" ref="D84:D89" si="232">L84+S84+Z84+AG84+AN84+AU84+BB84</f>
        <v>10</v>
      </c>
      <c r="E84" s="18">
        <f t="shared" ref="E84:E89" si="233">M84+T84+AA84+AH84+AO84+AV84+BC84</f>
        <v>0</v>
      </c>
      <c r="F84" s="18">
        <f t="shared" ref="F84:F89" si="234">N84+U84+AB84+AI84+AP84+AW84+BD84</f>
        <v>0</v>
      </c>
      <c r="G84" s="37">
        <f t="shared" ref="G84:G89" si="235">IF($C$81=0,0,C84/$C$81)</f>
        <v>0.50980392156862742</v>
      </c>
      <c r="H84" s="37">
        <f t="shared" ref="H84:H90" si="236">IF($D$81=0,0,D84/$D$81)</f>
        <v>0.3125</v>
      </c>
      <c r="I84" s="138" t="str">
        <f t="shared" ref="I84:I89" si="237">IF($B84="","",$B84)</f>
        <v>3</v>
      </c>
      <c r="J84" s="27" t="str">
        <f>IF(A84="","",A84)</f>
        <v>Bruno Haché</v>
      </c>
      <c r="K84" s="42">
        <v>43</v>
      </c>
      <c r="L84" s="311">
        <v>2</v>
      </c>
      <c r="M84" s="43"/>
      <c r="N84" s="43"/>
      <c r="O84" s="39">
        <f t="shared" ref="O84:O89" si="238">IF($K$81=0,0,K84/$K$81)</f>
        <v>1.0487804878048781</v>
      </c>
      <c r="P84" s="39">
        <f t="shared" ref="P84:P90" si="239">IF($L$81=0,0,L84/$L$81)</f>
        <v>0.4</v>
      </c>
      <c r="Q84" s="138" t="str">
        <f t="shared" ref="Q84:Q89" si="240">IF($B84="","",$B84)</f>
        <v>3</v>
      </c>
      <c r="R84" s="42">
        <v>42</v>
      </c>
      <c r="S84" s="311">
        <v>5</v>
      </c>
      <c r="T84" s="43"/>
      <c r="U84" s="43"/>
      <c r="V84" s="39">
        <f t="shared" ref="V84:V89" si="241">IF($R$81=0,0,R84/$R$81)</f>
        <v>0.4329896907216495</v>
      </c>
      <c r="W84" s="39">
        <f t="shared" ref="W84:W90" si="242">IF($S$81=0,0,S84/$S$81)</f>
        <v>0.7142857142857143</v>
      </c>
      <c r="X84" s="138" t="str">
        <f t="shared" ref="X84:X89" si="243">IF($B84="","",$B84)</f>
        <v>3</v>
      </c>
      <c r="Y84" s="42">
        <v>28</v>
      </c>
      <c r="Z84" s="311"/>
      <c r="AA84" s="43"/>
      <c r="AB84" s="43"/>
      <c r="AC84" s="39">
        <f t="shared" ref="AC84:AC89" si="244">IF($Y$81=0,0,Y84/$Y$81)</f>
        <v>0.46666666666666667</v>
      </c>
      <c r="AD84" s="39">
        <f t="shared" ref="AD84:AD90" si="245">IF($Z$81=0,0,Z84/$Z$81)</f>
        <v>0</v>
      </c>
      <c r="AE84" s="138" t="str">
        <f t="shared" ref="AE84:AE89" si="246">IF($B84="","",$B84)</f>
        <v>3</v>
      </c>
      <c r="AF84" s="42"/>
      <c r="AG84" s="311"/>
      <c r="AH84" s="43"/>
      <c r="AI84" s="43"/>
      <c r="AJ84" s="39">
        <f t="shared" ref="AJ84:AJ89" si="247">IF($AF$81=0,0,AF84/$AF$81)</f>
        <v>0</v>
      </c>
      <c r="AK84" s="39">
        <f t="shared" ref="AK84:AK90" si="248">IF($AG$81=0,0,AG84/$AG$81)</f>
        <v>0</v>
      </c>
      <c r="AL84" s="138" t="str">
        <f t="shared" ref="AL84:AL89" si="249">IF($B84="","",$B84)</f>
        <v>3</v>
      </c>
      <c r="AM84" s="42">
        <v>43</v>
      </c>
      <c r="AN84" s="311">
        <v>3</v>
      </c>
      <c r="AO84" s="43"/>
      <c r="AP84" s="43"/>
      <c r="AQ84" s="39">
        <f t="shared" ref="AQ84:AQ89" si="250">IF($AM$81=0,0,AM84/$AM$81)</f>
        <v>0.39814814814814814</v>
      </c>
      <c r="AR84" s="39">
        <f t="shared" ref="AR84:AR90" si="251">IF($AN$81=0,0,AN84/$AN$81)</f>
        <v>0.3</v>
      </c>
      <c r="AS84" s="138" t="str">
        <f t="shared" ref="AS84:AS89" si="252">IF($B84="","",$B84)</f>
        <v>3</v>
      </c>
      <c r="AT84" s="42"/>
      <c r="AU84" s="311"/>
      <c r="AV84" s="43"/>
      <c r="AW84" s="43"/>
      <c r="AX84" s="39">
        <f t="shared" ref="AX84:AX89" si="253">IF($AM$81=0,0,AT84/$AM$81)</f>
        <v>0</v>
      </c>
      <c r="AY84" s="39">
        <f t="shared" ref="AY84:AY90" si="254">IF($AN$81=0,0,AU84/$AN$81)</f>
        <v>0</v>
      </c>
      <c r="AZ84" s="138" t="str">
        <f t="shared" ref="AZ84:AZ89" si="255">IF($B84="","",$B84)</f>
        <v>3</v>
      </c>
      <c r="BA84" s="312"/>
      <c r="BB84" s="311"/>
      <c r="BC84" s="43"/>
      <c r="BD84" s="43"/>
      <c r="BE84" s="39">
        <f t="shared" ref="BE84:BE89" si="256">IF($BA$81=0,0,BA84/$BA$81)</f>
        <v>0</v>
      </c>
      <c r="BF84" s="39">
        <f t="shared" ref="BF84:BF90" si="257">IF($BB$81=0,0,BB84/$BB$81)</f>
        <v>0</v>
      </c>
    </row>
    <row r="85" spans="1:58" s="308" customFormat="1" ht="14" thickBot="1" x14ac:dyDescent="0.2">
      <c r="A85" s="27" t="s">
        <v>141</v>
      </c>
      <c r="B85" s="310" t="s">
        <v>142</v>
      </c>
      <c r="C85" s="18">
        <f t="shared" ref="C85:C89" si="258">K85+R85+Y85+AF85+AM85+AT85+BA85</f>
        <v>145</v>
      </c>
      <c r="D85" s="18">
        <f t="shared" si="232"/>
        <v>1</v>
      </c>
      <c r="E85" s="18">
        <f t="shared" si="233"/>
        <v>1</v>
      </c>
      <c r="F85" s="18">
        <f t="shared" si="234"/>
        <v>0</v>
      </c>
      <c r="G85" s="37">
        <f t="shared" si="235"/>
        <v>0.47385620915032678</v>
      </c>
      <c r="H85" s="37">
        <f t="shared" si="236"/>
        <v>3.125E-2</v>
      </c>
      <c r="I85" s="138" t="str">
        <f t="shared" si="237"/>
        <v>9</v>
      </c>
      <c r="J85" s="27" t="str">
        <f t="shared" ref="J85:J89" si="259">IF(A85="","",A85)</f>
        <v>Simon Tremblay</v>
      </c>
      <c r="K85" s="42">
        <v>40</v>
      </c>
      <c r="L85" s="311"/>
      <c r="M85" s="43"/>
      <c r="N85" s="43"/>
      <c r="O85" s="39">
        <f t="shared" si="238"/>
        <v>0.97560975609756095</v>
      </c>
      <c r="P85" s="39">
        <f t="shared" si="239"/>
        <v>0</v>
      </c>
      <c r="Q85" s="138" t="str">
        <f t="shared" si="240"/>
        <v>9</v>
      </c>
      <c r="R85" s="42">
        <v>37</v>
      </c>
      <c r="S85" s="311">
        <v>1</v>
      </c>
      <c r="T85" s="43"/>
      <c r="U85" s="43"/>
      <c r="V85" s="39">
        <f t="shared" si="241"/>
        <v>0.38144329896907214</v>
      </c>
      <c r="W85" s="39">
        <f t="shared" si="242"/>
        <v>0.14285714285714285</v>
      </c>
      <c r="X85" s="138" t="str">
        <f t="shared" si="243"/>
        <v>9</v>
      </c>
      <c r="Y85" s="42">
        <v>26</v>
      </c>
      <c r="Z85" s="311"/>
      <c r="AA85" s="43"/>
      <c r="AB85" s="43"/>
      <c r="AC85" s="39">
        <f t="shared" si="244"/>
        <v>0.43333333333333335</v>
      </c>
      <c r="AD85" s="39">
        <f t="shared" si="245"/>
        <v>0</v>
      </c>
      <c r="AE85" s="138" t="str">
        <f t="shared" si="246"/>
        <v>9</v>
      </c>
      <c r="AF85" s="42"/>
      <c r="AG85" s="311"/>
      <c r="AH85" s="43"/>
      <c r="AI85" s="43"/>
      <c r="AJ85" s="39">
        <f t="shared" si="247"/>
        <v>0</v>
      </c>
      <c r="AK85" s="39">
        <f t="shared" si="248"/>
        <v>0</v>
      </c>
      <c r="AL85" s="138" t="str">
        <f t="shared" si="249"/>
        <v>9</v>
      </c>
      <c r="AM85" s="42">
        <v>42</v>
      </c>
      <c r="AN85" s="311"/>
      <c r="AO85" s="43">
        <v>1</v>
      </c>
      <c r="AP85" s="43"/>
      <c r="AQ85" s="39">
        <f t="shared" si="250"/>
        <v>0.3888888888888889</v>
      </c>
      <c r="AR85" s="39">
        <f t="shared" si="251"/>
        <v>0</v>
      </c>
      <c r="AS85" s="138" t="str">
        <f t="shared" si="252"/>
        <v>9</v>
      </c>
      <c r="AT85" s="42"/>
      <c r="AU85" s="311"/>
      <c r="AV85" s="43"/>
      <c r="AW85" s="43"/>
      <c r="AX85" s="39">
        <f t="shared" si="253"/>
        <v>0</v>
      </c>
      <c r="AY85" s="39">
        <f t="shared" si="254"/>
        <v>0</v>
      </c>
      <c r="AZ85" s="138" t="str">
        <f t="shared" si="255"/>
        <v>9</v>
      </c>
      <c r="BA85" s="312"/>
      <c r="BB85" s="311"/>
      <c r="BC85" s="43"/>
      <c r="BD85" s="43"/>
      <c r="BE85" s="39">
        <f t="shared" si="256"/>
        <v>0</v>
      </c>
      <c r="BF85" s="39">
        <f t="shared" si="257"/>
        <v>0</v>
      </c>
    </row>
    <row r="86" spans="1:58" s="308" customFormat="1" ht="14" thickBot="1" x14ac:dyDescent="0.2">
      <c r="A86" s="27" t="s">
        <v>143</v>
      </c>
      <c r="B86" s="310">
        <v>6</v>
      </c>
      <c r="C86" s="18">
        <f t="shared" si="258"/>
        <v>31</v>
      </c>
      <c r="D86" s="18">
        <f t="shared" si="232"/>
        <v>0</v>
      </c>
      <c r="E86" s="18">
        <f t="shared" si="233"/>
        <v>1</v>
      </c>
      <c r="F86" s="18">
        <f t="shared" si="234"/>
        <v>1</v>
      </c>
      <c r="G86" s="37">
        <f t="shared" si="235"/>
        <v>0.10130718954248366</v>
      </c>
      <c r="H86" s="37">
        <f t="shared" si="236"/>
        <v>0</v>
      </c>
      <c r="I86" s="138">
        <f t="shared" si="237"/>
        <v>6</v>
      </c>
      <c r="J86" s="27" t="str">
        <f t="shared" si="259"/>
        <v>Rakibul Karim</v>
      </c>
      <c r="K86" s="42">
        <v>9</v>
      </c>
      <c r="L86" s="311"/>
      <c r="M86" s="43"/>
      <c r="N86" s="43"/>
      <c r="O86" s="39">
        <f t="shared" si="238"/>
        <v>0.21951219512195122</v>
      </c>
      <c r="P86" s="39">
        <f t="shared" si="239"/>
        <v>0</v>
      </c>
      <c r="Q86" s="138">
        <f t="shared" si="240"/>
        <v>6</v>
      </c>
      <c r="R86" s="42">
        <v>10</v>
      </c>
      <c r="S86" s="311"/>
      <c r="T86" s="43"/>
      <c r="U86" s="43"/>
      <c r="V86" s="39">
        <f t="shared" si="241"/>
        <v>0.10309278350515463</v>
      </c>
      <c r="W86" s="39">
        <f t="shared" si="242"/>
        <v>0</v>
      </c>
      <c r="X86" s="138">
        <f t="shared" si="243"/>
        <v>6</v>
      </c>
      <c r="Y86" s="42">
        <v>7</v>
      </c>
      <c r="Z86" s="311"/>
      <c r="AA86" s="43"/>
      <c r="AB86" s="43"/>
      <c r="AC86" s="39">
        <f t="shared" si="244"/>
        <v>0.11666666666666667</v>
      </c>
      <c r="AD86" s="39">
        <f t="shared" si="245"/>
        <v>0</v>
      </c>
      <c r="AE86" s="138">
        <f t="shared" si="246"/>
        <v>6</v>
      </c>
      <c r="AF86" s="42"/>
      <c r="AG86" s="311"/>
      <c r="AH86" s="43"/>
      <c r="AI86" s="43"/>
      <c r="AJ86" s="39">
        <f t="shared" si="247"/>
        <v>0</v>
      </c>
      <c r="AK86" s="39">
        <f t="shared" si="248"/>
        <v>0</v>
      </c>
      <c r="AL86" s="138">
        <f t="shared" si="249"/>
        <v>6</v>
      </c>
      <c r="AM86" s="42">
        <v>5</v>
      </c>
      <c r="AN86" s="311"/>
      <c r="AO86" s="43">
        <v>1</v>
      </c>
      <c r="AP86" s="43">
        <v>1</v>
      </c>
      <c r="AQ86" s="39">
        <f t="shared" si="250"/>
        <v>4.6296296296296294E-2</v>
      </c>
      <c r="AR86" s="39">
        <f t="shared" si="251"/>
        <v>0</v>
      </c>
      <c r="AS86" s="138">
        <f t="shared" si="252"/>
        <v>6</v>
      </c>
      <c r="AT86" s="42"/>
      <c r="AU86" s="311"/>
      <c r="AV86" s="43"/>
      <c r="AW86" s="43"/>
      <c r="AX86" s="39">
        <f t="shared" si="253"/>
        <v>0</v>
      </c>
      <c r="AY86" s="39">
        <f t="shared" si="254"/>
        <v>0</v>
      </c>
      <c r="AZ86" s="138">
        <f t="shared" si="255"/>
        <v>6</v>
      </c>
      <c r="BA86" s="312"/>
      <c r="BB86" s="311"/>
      <c r="BC86" s="43"/>
      <c r="BD86" s="43"/>
      <c r="BE86" s="39">
        <f t="shared" si="256"/>
        <v>0</v>
      </c>
      <c r="BF86" s="39">
        <f t="shared" si="257"/>
        <v>0</v>
      </c>
    </row>
    <row r="87" spans="1:58" s="308" customFormat="1" ht="14" thickBot="1" x14ac:dyDescent="0.2">
      <c r="A87" s="316"/>
      <c r="B87" s="315"/>
      <c r="C87" s="18">
        <f t="shared" si="258"/>
        <v>0</v>
      </c>
      <c r="D87" s="18">
        <f t="shared" si="232"/>
        <v>0</v>
      </c>
      <c r="E87" s="18">
        <f t="shared" si="233"/>
        <v>0</v>
      </c>
      <c r="F87" s="18">
        <f t="shared" si="234"/>
        <v>0</v>
      </c>
      <c r="G87" s="37">
        <f t="shared" si="235"/>
        <v>0</v>
      </c>
      <c r="H87" s="37">
        <f t="shared" si="236"/>
        <v>0</v>
      </c>
      <c r="I87" s="138" t="str">
        <f t="shared" si="237"/>
        <v/>
      </c>
      <c r="J87" s="27" t="str">
        <f t="shared" si="259"/>
        <v/>
      </c>
      <c r="K87" s="42"/>
      <c r="L87" s="311"/>
      <c r="M87" s="43"/>
      <c r="N87" s="43"/>
      <c r="O87" s="39">
        <f t="shared" si="238"/>
        <v>0</v>
      </c>
      <c r="P87" s="39">
        <f t="shared" si="239"/>
        <v>0</v>
      </c>
      <c r="Q87" s="138" t="str">
        <f t="shared" si="240"/>
        <v/>
      </c>
      <c r="R87" s="42"/>
      <c r="S87" s="311"/>
      <c r="T87" s="43"/>
      <c r="U87" s="43"/>
      <c r="V87" s="39">
        <f t="shared" si="241"/>
        <v>0</v>
      </c>
      <c r="W87" s="39">
        <f t="shared" si="242"/>
        <v>0</v>
      </c>
      <c r="X87" s="138" t="str">
        <f t="shared" si="243"/>
        <v/>
      </c>
      <c r="Y87" s="42"/>
      <c r="Z87" s="311"/>
      <c r="AA87" s="43"/>
      <c r="AB87" s="43"/>
      <c r="AC87" s="39">
        <f t="shared" si="244"/>
        <v>0</v>
      </c>
      <c r="AD87" s="39">
        <f t="shared" si="245"/>
        <v>0</v>
      </c>
      <c r="AE87" s="138" t="str">
        <f t="shared" si="246"/>
        <v/>
      </c>
      <c r="AF87" s="42"/>
      <c r="AG87" s="311"/>
      <c r="AH87" s="43"/>
      <c r="AI87" s="43"/>
      <c r="AJ87" s="39">
        <f t="shared" si="247"/>
        <v>0</v>
      </c>
      <c r="AK87" s="39">
        <f t="shared" si="248"/>
        <v>0</v>
      </c>
      <c r="AL87" s="138" t="str">
        <f t="shared" si="249"/>
        <v/>
      </c>
      <c r="AM87" s="42"/>
      <c r="AN87" s="311"/>
      <c r="AO87" s="43"/>
      <c r="AP87" s="43"/>
      <c r="AQ87" s="39">
        <f t="shared" si="250"/>
        <v>0</v>
      </c>
      <c r="AR87" s="39">
        <f t="shared" si="251"/>
        <v>0</v>
      </c>
      <c r="AS87" s="138" t="str">
        <f t="shared" si="252"/>
        <v/>
      </c>
      <c r="AT87" s="42"/>
      <c r="AU87" s="311"/>
      <c r="AV87" s="43"/>
      <c r="AW87" s="43"/>
      <c r="AX87" s="39">
        <f t="shared" si="253"/>
        <v>0</v>
      </c>
      <c r="AY87" s="39">
        <f t="shared" si="254"/>
        <v>0</v>
      </c>
      <c r="AZ87" s="138" t="str">
        <f t="shared" si="255"/>
        <v/>
      </c>
      <c r="BA87" s="312"/>
      <c r="BB87" s="311"/>
      <c r="BC87" s="43"/>
      <c r="BD87" s="43"/>
      <c r="BE87" s="39">
        <f t="shared" si="256"/>
        <v>0</v>
      </c>
      <c r="BF87" s="39">
        <f t="shared" si="257"/>
        <v>0</v>
      </c>
    </row>
    <row r="88" spans="1:58" s="308" customFormat="1" ht="14" thickBot="1" x14ac:dyDescent="0.2">
      <c r="A88" s="27"/>
      <c r="B88" s="315"/>
      <c r="C88" s="18">
        <f t="shared" si="258"/>
        <v>0</v>
      </c>
      <c r="D88" s="18">
        <f t="shared" si="232"/>
        <v>0</v>
      </c>
      <c r="E88" s="18">
        <f t="shared" si="233"/>
        <v>0</v>
      </c>
      <c r="F88" s="18">
        <f t="shared" si="234"/>
        <v>0</v>
      </c>
      <c r="G88" s="37">
        <f t="shared" si="235"/>
        <v>0</v>
      </c>
      <c r="H88" s="37">
        <f t="shared" si="236"/>
        <v>0</v>
      </c>
      <c r="I88" s="138" t="str">
        <f t="shared" si="237"/>
        <v/>
      </c>
      <c r="J88" s="27" t="str">
        <f t="shared" si="259"/>
        <v/>
      </c>
      <c r="K88" s="42"/>
      <c r="L88" s="311"/>
      <c r="M88" s="43"/>
      <c r="N88" s="43"/>
      <c r="O88" s="39">
        <f t="shared" si="238"/>
        <v>0</v>
      </c>
      <c r="P88" s="39">
        <f t="shared" si="239"/>
        <v>0</v>
      </c>
      <c r="Q88" s="138" t="str">
        <f t="shared" si="240"/>
        <v/>
      </c>
      <c r="R88" s="42"/>
      <c r="S88" s="311"/>
      <c r="T88" s="43"/>
      <c r="U88" s="43"/>
      <c r="V88" s="39">
        <f t="shared" si="241"/>
        <v>0</v>
      </c>
      <c r="W88" s="39">
        <f t="shared" si="242"/>
        <v>0</v>
      </c>
      <c r="X88" s="138" t="str">
        <f t="shared" si="243"/>
        <v/>
      </c>
      <c r="Y88" s="42"/>
      <c r="Z88" s="311"/>
      <c r="AA88" s="43"/>
      <c r="AB88" s="43"/>
      <c r="AC88" s="39">
        <f t="shared" si="244"/>
        <v>0</v>
      </c>
      <c r="AD88" s="39">
        <f t="shared" si="245"/>
        <v>0</v>
      </c>
      <c r="AE88" s="138" t="str">
        <f t="shared" si="246"/>
        <v/>
      </c>
      <c r="AF88" s="42"/>
      <c r="AG88" s="311"/>
      <c r="AH88" s="43"/>
      <c r="AI88" s="43"/>
      <c r="AJ88" s="39">
        <f t="shared" si="247"/>
        <v>0</v>
      </c>
      <c r="AK88" s="39">
        <f t="shared" si="248"/>
        <v>0</v>
      </c>
      <c r="AL88" s="138" t="str">
        <f t="shared" si="249"/>
        <v/>
      </c>
      <c r="AM88" s="42"/>
      <c r="AN88" s="311"/>
      <c r="AO88" s="43"/>
      <c r="AP88" s="43"/>
      <c r="AQ88" s="39">
        <f t="shared" si="250"/>
        <v>0</v>
      </c>
      <c r="AR88" s="39">
        <f t="shared" si="251"/>
        <v>0</v>
      </c>
      <c r="AS88" s="138" t="str">
        <f t="shared" si="252"/>
        <v/>
      </c>
      <c r="AT88" s="42"/>
      <c r="AU88" s="311"/>
      <c r="AV88" s="43"/>
      <c r="AW88" s="43"/>
      <c r="AX88" s="39">
        <f t="shared" si="253"/>
        <v>0</v>
      </c>
      <c r="AY88" s="39">
        <f t="shared" si="254"/>
        <v>0</v>
      </c>
      <c r="AZ88" s="138" t="str">
        <f t="shared" si="255"/>
        <v/>
      </c>
      <c r="BA88" s="312"/>
      <c r="BB88" s="311"/>
      <c r="BC88" s="43"/>
      <c r="BD88" s="43"/>
      <c r="BE88" s="39">
        <f t="shared" si="256"/>
        <v>0</v>
      </c>
      <c r="BF88" s="39">
        <f t="shared" si="257"/>
        <v>0</v>
      </c>
    </row>
    <row r="89" spans="1:58" s="308" customFormat="1" ht="14" thickBot="1" x14ac:dyDescent="0.2">
      <c r="A89" s="27"/>
      <c r="B89" s="310"/>
      <c r="C89" s="18">
        <f t="shared" si="258"/>
        <v>0</v>
      </c>
      <c r="D89" s="18">
        <f t="shared" si="232"/>
        <v>0</v>
      </c>
      <c r="E89" s="18">
        <f t="shared" si="233"/>
        <v>0</v>
      </c>
      <c r="F89" s="18">
        <f t="shared" si="234"/>
        <v>0</v>
      </c>
      <c r="G89" s="37">
        <f t="shared" si="235"/>
        <v>0</v>
      </c>
      <c r="H89" s="37">
        <f t="shared" si="236"/>
        <v>0</v>
      </c>
      <c r="I89" s="138" t="str">
        <f t="shared" si="237"/>
        <v/>
      </c>
      <c r="J89" s="27" t="str">
        <f t="shared" si="259"/>
        <v/>
      </c>
      <c r="K89" s="312"/>
      <c r="L89" s="311"/>
      <c r="M89" s="43"/>
      <c r="N89" s="43"/>
      <c r="O89" s="39">
        <f t="shared" si="238"/>
        <v>0</v>
      </c>
      <c r="P89" s="39">
        <f t="shared" si="239"/>
        <v>0</v>
      </c>
      <c r="Q89" s="138" t="str">
        <f t="shared" si="240"/>
        <v/>
      </c>
      <c r="R89" s="312"/>
      <c r="S89" s="311"/>
      <c r="T89" s="43"/>
      <c r="U89" s="43"/>
      <c r="V89" s="39">
        <f t="shared" si="241"/>
        <v>0</v>
      </c>
      <c r="W89" s="39">
        <f t="shared" si="242"/>
        <v>0</v>
      </c>
      <c r="X89" s="138" t="str">
        <f t="shared" si="243"/>
        <v/>
      </c>
      <c r="Y89" s="312"/>
      <c r="Z89" s="311"/>
      <c r="AA89" s="43"/>
      <c r="AB89" s="43"/>
      <c r="AC89" s="39">
        <f t="shared" si="244"/>
        <v>0</v>
      </c>
      <c r="AD89" s="39">
        <f t="shared" si="245"/>
        <v>0</v>
      </c>
      <c r="AE89" s="138" t="str">
        <f t="shared" si="246"/>
        <v/>
      </c>
      <c r="AF89" s="312"/>
      <c r="AG89" s="311"/>
      <c r="AH89" s="43"/>
      <c r="AI89" s="43"/>
      <c r="AJ89" s="39">
        <f t="shared" si="247"/>
        <v>0</v>
      </c>
      <c r="AK89" s="39">
        <f t="shared" si="248"/>
        <v>0</v>
      </c>
      <c r="AL89" s="138" t="str">
        <f t="shared" si="249"/>
        <v/>
      </c>
      <c r="AM89" s="312"/>
      <c r="AN89" s="311"/>
      <c r="AO89" s="43"/>
      <c r="AP89" s="43"/>
      <c r="AQ89" s="39">
        <f t="shared" si="250"/>
        <v>0</v>
      </c>
      <c r="AR89" s="39">
        <f t="shared" si="251"/>
        <v>0</v>
      </c>
      <c r="AS89" s="138" t="str">
        <f t="shared" si="252"/>
        <v/>
      </c>
      <c r="AT89" s="312"/>
      <c r="AU89" s="311"/>
      <c r="AV89" s="43"/>
      <c r="AW89" s="43"/>
      <c r="AX89" s="39">
        <f t="shared" si="253"/>
        <v>0</v>
      </c>
      <c r="AY89" s="39">
        <f t="shared" si="254"/>
        <v>0</v>
      </c>
      <c r="AZ89" s="138" t="str">
        <f t="shared" si="255"/>
        <v/>
      </c>
      <c r="BA89" s="312"/>
      <c r="BB89" s="311"/>
      <c r="BC89" s="43"/>
      <c r="BD89" s="43"/>
      <c r="BE89" s="39">
        <f t="shared" si="256"/>
        <v>0</v>
      </c>
      <c r="BF89" s="39">
        <f t="shared" si="257"/>
        <v>0</v>
      </c>
    </row>
    <row r="90" spans="1:58" s="308" customFormat="1" ht="14" thickBot="1" x14ac:dyDescent="0.2">
      <c r="A90" s="40" t="s">
        <v>19</v>
      </c>
      <c r="B90" s="139"/>
      <c r="C90" s="18"/>
      <c r="D90" s="40">
        <f>L90+S90+Z90+AG90+AN90+BB90</f>
        <v>0</v>
      </c>
      <c r="E90" s="18"/>
      <c r="F90" s="18"/>
      <c r="G90" s="17"/>
      <c r="H90" s="37">
        <f t="shared" si="236"/>
        <v>0</v>
      </c>
      <c r="I90" s="137"/>
      <c r="J90" s="41" t="s">
        <v>19</v>
      </c>
      <c r="K90" s="42"/>
      <c r="L90" s="314"/>
      <c r="M90" s="43"/>
      <c r="N90" s="43"/>
      <c r="O90" s="39"/>
      <c r="P90" s="39">
        <f t="shared" si="239"/>
        <v>0</v>
      </c>
      <c r="Q90" s="137"/>
      <c r="R90" s="42"/>
      <c r="S90" s="314"/>
      <c r="T90" s="43"/>
      <c r="U90" s="43"/>
      <c r="V90" s="39"/>
      <c r="W90" s="39">
        <f t="shared" si="242"/>
        <v>0</v>
      </c>
      <c r="X90" s="137"/>
      <c r="Y90" s="42"/>
      <c r="Z90" s="314"/>
      <c r="AA90" s="43"/>
      <c r="AB90" s="43"/>
      <c r="AC90" s="39"/>
      <c r="AD90" s="39">
        <f t="shared" si="245"/>
        <v>0</v>
      </c>
      <c r="AE90" s="137"/>
      <c r="AF90" s="42"/>
      <c r="AG90" s="314"/>
      <c r="AH90" s="43"/>
      <c r="AI90" s="43"/>
      <c r="AJ90" s="39"/>
      <c r="AK90" s="39">
        <f t="shared" si="248"/>
        <v>0</v>
      </c>
      <c r="AL90" s="137"/>
      <c r="AM90" s="42"/>
      <c r="AN90" s="314"/>
      <c r="AO90" s="43"/>
      <c r="AP90" s="43"/>
      <c r="AQ90" s="39"/>
      <c r="AR90" s="39">
        <f t="shared" si="251"/>
        <v>0</v>
      </c>
      <c r="AS90" s="137"/>
      <c r="AT90" s="42"/>
      <c r="AU90" s="314"/>
      <c r="AV90" s="43"/>
      <c r="AW90" s="43"/>
      <c r="AX90" s="39"/>
      <c r="AY90" s="39">
        <f t="shared" si="254"/>
        <v>0</v>
      </c>
      <c r="AZ90" s="137"/>
      <c r="BA90" s="42"/>
      <c r="BB90" s="314"/>
      <c r="BC90" s="43"/>
      <c r="BD90" s="43"/>
      <c r="BE90" s="39"/>
      <c r="BF90" s="39">
        <f t="shared" si="257"/>
        <v>0</v>
      </c>
    </row>
    <row r="91" spans="1:58" s="308" customFormat="1" ht="14" thickBot="1" x14ac:dyDescent="0.2">
      <c r="A91" s="46"/>
      <c r="B91" s="141"/>
      <c r="C91" s="19">
        <f t="shared" ref="C91" si="260">SUM(C84:C89)</f>
        <v>332</v>
      </c>
      <c r="D91" s="20">
        <f>SUM(D84:D90)</f>
        <v>11</v>
      </c>
      <c r="E91" s="21">
        <f t="shared" ref="E91:H91" si="261">SUM(E84:E89)</f>
        <v>2</v>
      </c>
      <c r="F91" s="22">
        <f t="shared" si="261"/>
        <v>1</v>
      </c>
      <c r="G91" s="23">
        <f t="shared" si="261"/>
        <v>1.0849673202614378</v>
      </c>
      <c r="H91" s="24">
        <f t="shared" si="261"/>
        <v>0.34375</v>
      </c>
      <c r="I91" s="137"/>
      <c r="J91" s="43"/>
      <c r="K91" s="19">
        <f>SUM(K84:K89)</f>
        <v>92</v>
      </c>
      <c r="L91" s="20">
        <f>SUM(L84:L90)</f>
        <v>2</v>
      </c>
      <c r="M91" s="21">
        <f>SUM(M84:M89)</f>
        <v>0</v>
      </c>
      <c r="N91" s="22">
        <f>SUM(N84:N89)</f>
        <v>0</v>
      </c>
      <c r="O91" s="25">
        <f>SUM(O84:O89)</f>
        <v>2.2439024390243905</v>
      </c>
      <c r="P91" s="26">
        <f>SUM(P84:P90)</f>
        <v>0.4</v>
      </c>
      <c r="Q91" s="137"/>
      <c r="R91" s="19">
        <f>SUM(R84:R89)</f>
        <v>89</v>
      </c>
      <c r="S91" s="20">
        <f>SUM(S84:S90)</f>
        <v>6</v>
      </c>
      <c r="T91" s="21">
        <f>SUM(T84:T89)</f>
        <v>0</v>
      </c>
      <c r="U91" s="22">
        <f>SUM(U84:U89)</f>
        <v>0</v>
      </c>
      <c r="V91" s="25">
        <f>SUM(V84:V89)</f>
        <v>0.91752577319587625</v>
      </c>
      <c r="W91" s="26">
        <f>SUM(W84:W90)</f>
        <v>0.85714285714285721</v>
      </c>
      <c r="X91" s="137"/>
      <c r="Y91" s="19">
        <f>SUM(Y84:Y89)</f>
        <v>61</v>
      </c>
      <c r="Z91" s="20">
        <f>SUM(Z84:Z90)</f>
        <v>0</v>
      </c>
      <c r="AA91" s="21">
        <f>SUM(AA84:AA89)</f>
        <v>0</v>
      </c>
      <c r="AB91" s="22">
        <f>SUM(AB84:AB89)</f>
        <v>0</v>
      </c>
      <c r="AC91" s="25">
        <f>SUM(AC84:AC89)</f>
        <v>1.0166666666666666</v>
      </c>
      <c r="AD91" s="26">
        <f>SUM(AD84:AD90)</f>
        <v>0</v>
      </c>
      <c r="AE91" s="137"/>
      <c r="AF91" s="19">
        <f>SUM(AF84:AF89)</f>
        <v>0</v>
      </c>
      <c r="AG91" s="20">
        <f>SUM(AG84:AG90)</f>
        <v>0</v>
      </c>
      <c r="AH91" s="21">
        <f>SUM(AH84:AH89)</f>
        <v>0</v>
      </c>
      <c r="AI91" s="22">
        <f>SUM(AI84:AI89)</f>
        <v>0</v>
      </c>
      <c r="AJ91" s="25">
        <f>SUM(AJ84:AJ89)</f>
        <v>0</v>
      </c>
      <c r="AK91" s="26">
        <f>SUM(AK84:AK90)</f>
        <v>0</v>
      </c>
      <c r="AL91" s="137"/>
      <c r="AM91" s="19">
        <f>SUM(AM84:AM89)</f>
        <v>90</v>
      </c>
      <c r="AN91" s="20">
        <f>SUM(AN84:AN90)</f>
        <v>3</v>
      </c>
      <c r="AO91" s="21">
        <f>SUM(AO84:AO89)</f>
        <v>2</v>
      </c>
      <c r="AP91" s="22">
        <f>SUM(AP84:AP89)</f>
        <v>1</v>
      </c>
      <c r="AQ91" s="25">
        <f>SUM(AQ84:AQ89)</f>
        <v>0.83333333333333326</v>
      </c>
      <c r="AR91" s="26">
        <f>SUM(AR84:AR90)</f>
        <v>0.3</v>
      </c>
      <c r="AS91" s="137"/>
      <c r="AT91" s="19">
        <f>SUM(AT84:AT89)</f>
        <v>0</v>
      </c>
      <c r="AU91" s="20">
        <f>SUM(AU84:AU90)</f>
        <v>0</v>
      </c>
      <c r="AV91" s="21">
        <f>SUM(AV84:AV89)</f>
        <v>0</v>
      </c>
      <c r="AW91" s="22">
        <f>SUM(AW84:AW89)</f>
        <v>0</v>
      </c>
      <c r="AX91" s="25">
        <f>SUM(AX84:AX89)</f>
        <v>0</v>
      </c>
      <c r="AY91" s="26">
        <f>SUM(AY84:AY90)</f>
        <v>0</v>
      </c>
      <c r="AZ91" s="137"/>
      <c r="BA91" s="19">
        <f>SUM(BA84:BA89)</f>
        <v>0</v>
      </c>
      <c r="BB91" s="20">
        <f>SUM(BB84:BB90)</f>
        <v>0</v>
      </c>
      <c r="BC91" s="21">
        <f>SUM(BC84:BC89)</f>
        <v>0</v>
      </c>
      <c r="BD91" s="22">
        <f>SUM(BD84:BD89)</f>
        <v>0</v>
      </c>
      <c r="BE91" s="25">
        <f>SUM(BE84:BE89)</f>
        <v>0</v>
      </c>
      <c r="BF91" s="26">
        <f>SUM(BF84:BF90)</f>
        <v>0</v>
      </c>
    </row>
    <row r="92" spans="1:58" s="48" customFormat="1" x14ac:dyDescent="0.15">
      <c r="B92" s="323"/>
      <c r="I92" s="323"/>
      <c r="Q92" s="323"/>
      <c r="X92" s="323"/>
      <c r="AE92" s="323"/>
      <c r="AL92" s="323"/>
      <c r="AS92" s="323"/>
      <c r="AZ92" s="323"/>
    </row>
    <row r="93" spans="1:58" s="48" customFormat="1" x14ac:dyDescent="0.15">
      <c r="B93" s="323"/>
      <c r="I93" s="323"/>
      <c r="Q93" s="323"/>
      <c r="X93" s="323"/>
      <c r="AE93" s="323"/>
      <c r="AL93" s="323"/>
      <c r="AS93" s="323"/>
      <c r="AZ93" s="323"/>
    </row>
    <row r="94" spans="1:58" s="48" customFormat="1" x14ac:dyDescent="0.15">
      <c r="B94" s="323"/>
      <c r="I94" s="323"/>
      <c r="Q94" s="323"/>
      <c r="X94" s="323"/>
      <c r="AE94" s="323"/>
      <c r="AL94" s="323"/>
      <c r="AS94" s="323"/>
      <c r="AZ94" s="323"/>
    </row>
    <row r="95" spans="1:58" s="48" customFormat="1" x14ac:dyDescent="0.15">
      <c r="A95" s="263" t="s">
        <v>232</v>
      </c>
      <c r="B95" s="323"/>
      <c r="I95" s="323"/>
      <c r="Q95" s="323"/>
      <c r="X95" s="323"/>
      <c r="AE95" s="323"/>
      <c r="AL95" s="323"/>
      <c r="AS95" s="323"/>
      <c r="AZ95" s="323"/>
    </row>
    <row r="96" spans="1:58" s="48" customFormat="1" x14ac:dyDescent="0.15">
      <c r="B96" s="323"/>
      <c r="I96" s="323"/>
      <c r="Q96" s="323"/>
      <c r="X96" s="323"/>
      <c r="AE96" s="323"/>
      <c r="AL96" s="323"/>
      <c r="AS96" s="323"/>
      <c r="AZ96" s="323"/>
    </row>
    <row r="97" spans="2:52" s="48" customFormat="1" x14ac:dyDescent="0.15">
      <c r="B97" s="323"/>
      <c r="I97" s="323"/>
      <c r="Q97" s="323"/>
      <c r="X97" s="323"/>
      <c r="AE97" s="323"/>
      <c r="AL97" s="323"/>
      <c r="AS97" s="323"/>
      <c r="AZ97" s="323"/>
    </row>
    <row r="98" spans="2:52" s="48" customFormat="1" x14ac:dyDescent="0.15">
      <c r="B98" s="323"/>
      <c r="I98" s="323"/>
      <c r="Q98" s="323"/>
      <c r="X98" s="323"/>
      <c r="AE98" s="323"/>
      <c r="AL98" s="323"/>
      <c r="AS98" s="323"/>
      <c r="AZ98" s="323"/>
    </row>
    <row r="99" spans="2:52" s="48" customFormat="1" x14ac:dyDescent="0.15">
      <c r="B99" s="323"/>
      <c r="I99" s="323"/>
      <c r="Q99" s="323"/>
      <c r="X99" s="323"/>
      <c r="AE99" s="323"/>
      <c r="AL99" s="323"/>
      <c r="AS99" s="323"/>
      <c r="AZ99" s="323"/>
    </row>
    <row r="100" spans="2:52" s="48" customFormat="1" x14ac:dyDescent="0.15">
      <c r="B100" s="323"/>
      <c r="I100" s="323"/>
      <c r="Q100" s="323"/>
      <c r="X100" s="323"/>
      <c r="AE100" s="323"/>
      <c r="AL100" s="323"/>
      <c r="AS100" s="323"/>
      <c r="AZ100" s="323"/>
    </row>
    <row r="101" spans="2:52" s="48" customFormat="1" x14ac:dyDescent="0.15">
      <c r="B101" s="323"/>
      <c r="I101" s="323"/>
      <c r="Q101" s="323"/>
      <c r="X101" s="323"/>
      <c r="AE101" s="323"/>
      <c r="AL101" s="323"/>
      <c r="AS101" s="323"/>
      <c r="AZ101" s="323"/>
    </row>
    <row r="102" spans="2:52" s="48" customFormat="1" x14ac:dyDescent="0.15">
      <c r="B102" s="323"/>
      <c r="I102" s="323"/>
      <c r="Q102" s="323"/>
      <c r="X102" s="323"/>
      <c r="AE102" s="323"/>
      <c r="AL102" s="323"/>
      <c r="AS102" s="323"/>
      <c r="AZ102" s="323"/>
    </row>
    <row r="103" spans="2:52" s="48" customFormat="1" x14ac:dyDescent="0.15">
      <c r="B103" s="323"/>
      <c r="I103" s="323"/>
      <c r="Q103" s="323"/>
      <c r="X103" s="323"/>
      <c r="AE103" s="323"/>
      <c r="AL103" s="323"/>
      <c r="AS103" s="323"/>
      <c r="AZ103" s="323"/>
    </row>
    <row r="104" spans="2:52" s="48" customFormat="1" x14ac:dyDescent="0.15">
      <c r="B104" s="323"/>
      <c r="I104" s="323"/>
      <c r="Q104" s="323"/>
      <c r="X104" s="323"/>
      <c r="AE104" s="323"/>
      <c r="AL104" s="323"/>
      <c r="AS104" s="323"/>
      <c r="AZ104" s="323"/>
    </row>
    <row r="105" spans="2:52" s="48" customFormat="1" x14ac:dyDescent="0.15">
      <c r="B105" s="323"/>
      <c r="I105" s="323"/>
      <c r="Q105" s="323"/>
      <c r="X105" s="323"/>
      <c r="AE105" s="323"/>
      <c r="AL105" s="323"/>
      <c r="AS105" s="323"/>
      <c r="AZ105" s="323"/>
    </row>
    <row r="106" spans="2:52" s="48" customFormat="1" x14ac:dyDescent="0.15">
      <c r="B106" s="323"/>
      <c r="I106" s="323"/>
      <c r="Q106" s="323"/>
      <c r="X106" s="323"/>
      <c r="AE106" s="323"/>
      <c r="AL106" s="323"/>
      <c r="AS106" s="323"/>
      <c r="AZ106" s="323"/>
    </row>
    <row r="107" spans="2:52" s="48" customFormat="1" x14ac:dyDescent="0.15">
      <c r="B107" s="323"/>
      <c r="I107" s="323"/>
      <c r="Q107" s="323"/>
      <c r="X107" s="323"/>
      <c r="AE107" s="323"/>
      <c r="AL107" s="323"/>
      <c r="AS107" s="323"/>
      <c r="AZ107" s="323"/>
    </row>
    <row r="108" spans="2:52" s="48" customFormat="1" x14ac:dyDescent="0.15">
      <c r="B108" s="323"/>
      <c r="I108" s="323"/>
      <c r="Q108" s="323"/>
      <c r="X108" s="323"/>
      <c r="AE108" s="323"/>
      <c r="AL108" s="323"/>
      <c r="AS108" s="323"/>
      <c r="AZ108" s="323"/>
    </row>
    <row r="109" spans="2:52" s="48" customFormat="1" x14ac:dyDescent="0.15">
      <c r="B109" s="323"/>
      <c r="I109" s="323"/>
      <c r="Q109" s="323"/>
      <c r="X109" s="323"/>
      <c r="AE109" s="323"/>
      <c r="AL109" s="323"/>
      <c r="AS109" s="323"/>
      <c r="AZ109" s="323"/>
    </row>
    <row r="110" spans="2:52" s="48" customFormat="1" x14ac:dyDescent="0.15">
      <c r="B110" s="323"/>
      <c r="I110" s="323"/>
      <c r="Q110" s="323"/>
      <c r="X110" s="323"/>
      <c r="AE110" s="323"/>
      <c r="AL110" s="323"/>
      <c r="AS110" s="323"/>
      <c r="AZ110" s="323"/>
    </row>
    <row r="111" spans="2:52" s="48" customFormat="1" x14ac:dyDescent="0.15">
      <c r="B111" s="323"/>
      <c r="I111" s="323"/>
      <c r="Q111" s="323"/>
      <c r="X111" s="323"/>
      <c r="AE111" s="323"/>
      <c r="AL111" s="323"/>
      <c r="AS111" s="323"/>
      <c r="AZ111" s="323"/>
    </row>
    <row r="112" spans="2:52" s="48" customFormat="1" x14ac:dyDescent="0.15">
      <c r="B112" s="323"/>
      <c r="I112" s="323"/>
      <c r="Q112" s="323"/>
      <c r="X112" s="323"/>
      <c r="AE112" s="323"/>
      <c r="AL112" s="323"/>
      <c r="AS112" s="323"/>
      <c r="AZ112" s="323"/>
    </row>
    <row r="113" spans="1:52" s="48" customFormat="1" x14ac:dyDescent="0.15">
      <c r="B113" s="323"/>
      <c r="I113" s="323"/>
      <c r="Q113" s="323"/>
      <c r="X113" s="323"/>
      <c r="AE113" s="323"/>
      <c r="AL113" s="323"/>
      <c r="AS113" s="323"/>
      <c r="AZ113" s="323"/>
    </row>
    <row r="114" spans="1:52" s="48" customFormat="1" x14ac:dyDescent="0.15">
      <c r="B114" s="323"/>
      <c r="I114" s="323"/>
      <c r="Q114" s="323"/>
      <c r="X114" s="323"/>
      <c r="AE114" s="323"/>
      <c r="AL114" s="323"/>
      <c r="AS114" s="323"/>
      <c r="AZ114" s="323"/>
    </row>
    <row r="115" spans="1:52" s="48" customFormat="1" x14ac:dyDescent="0.15">
      <c r="B115" s="323"/>
      <c r="I115" s="323"/>
      <c r="Q115" s="323"/>
      <c r="X115" s="323"/>
      <c r="AE115" s="323"/>
      <c r="AL115" s="323"/>
      <c r="AS115" s="323"/>
      <c r="AZ115" s="323"/>
    </row>
    <row r="116" spans="1:52" s="48" customFormat="1" x14ac:dyDescent="0.15">
      <c r="B116" s="323"/>
      <c r="I116" s="323"/>
      <c r="Q116" s="323"/>
      <c r="X116" s="323"/>
      <c r="AE116" s="323"/>
      <c r="AL116" s="323"/>
      <c r="AS116" s="323"/>
      <c r="AZ116" s="323"/>
    </row>
    <row r="117" spans="1:52" s="48" customFormat="1" x14ac:dyDescent="0.15">
      <c r="B117" s="323"/>
      <c r="I117" s="323"/>
      <c r="Q117" s="323"/>
      <c r="X117" s="323"/>
      <c r="AE117" s="323"/>
      <c r="AL117" s="323"/>
      <c r="AS117" s="323"/>
      <c r="AZ117" s="323"/>
    </row>
    <row r="118" spans="1:52" s="48" customFormat="1" x14ac:dyDescent="0.15">
      <c r="B118" s="323"/>
      <c r="I118" s="323"/>
      <c r="Q118" s="323"/>
      <c r="X118" s="323"/>
      <c r="AE118" s="323"/>
      <c r="AL118" s="323"/>
      <c r="AS118" s="323"/>
      <c r="AZ118" s="323"/>
    </row>
    <row r="119" spans="1:52" s="48" customFormat="1" x14ac:dyDescent="0.15">
      <c r="B119" s="323"/>
      <c r="I119" s="323"/>
      <c r="Q119" s="323"/>
      <c r="X119" s="323"/>
      <c r="AE119" s="323"/>
      <c r="AL119" s="323"/>
      <c r="AS119" s="323"/>
      <c r="AZ119" s="323"/>
    </row>
    <row r="120" spans="1:52" s="48" customFormat="1" x14ac:dyDescent="0.15">
      <c r="B120" s="323"/>
      <c r="I120" s="323"/>
      <c r="Q120" s="323"/>
      <c r="X120" s="323"/>
      <c r="AE120" s="323"/>
      <c r="AL120" s="323"/>
      <c r="AS120" s="323"/>
      <c r="AZ120" s="323"/>
    </row>
    <row r="121" spans="1:52" s="48" customFormat="1" x14ac:dyDescent="0.15">
      <c r="B121" s="323"/>
      <c r="I121" s="323"/>
      <c r="Q121" s="323"/>
      <c r="X121" s="323"/>
      <c r="AE121" s="323"/>
      <c r="AL121" s="323"/>
      <c r="AS121" s="323"/>
      <c r="AZ121" s="323"/>
    </row>
    <row r="122" spans="1:52" s="48" customFormat="1" x14ac:dyDescent="0.15">
      <c r="B122" s="323"/>
      <c r="I122" s="323"/>
      <c r="Q122" s="323"/>
      <c r="X122" s="323"/>
      <c r="AE122" s="323"/>
      <c r="AL122" s="323"/>
      <c r="AS122" s="323"/>
      <c r="AZ122" s="323"/>
    </row>
    <row r="123" spans="1:52" x14ac:dyDescent="0.15">
      <c r="A123" s="47"/>
      <c r="B123" s="324"/>
    </row>
  </sheetData>
  <sheetProtection password="FAB5" sheet="1" objects="1" scenarios="1" sort="0"/>
  <mergeCells count="81">
    <mergeCell ref="AN72:AP72"/>
    <mergeCell ref="BB72:BD72"/>
    <mergeCell ref="A72:B72"/>
    <mergeCell ref="C72:H72"/>
    <mergeCell ref="L72:N72"/>
    <mergeCell ref="S72:U72"/>
    <mergeCell ref="Z72:AB72"/>
    <mergeCell ref="AG72:AI72"/>
    <mergeCell ref="AN52:AP52"/>
    <mergeCell ref="BB52:BD52"/>
    <mergeCell ref="A62:B62"/>
    <mergeCell ref="C62:H62"/>
    <mergeCell ref="L62:N62"/>
    <mergeCell ref="S62:U62"/>
    <mergeCell ref="Z62:AB62"/>
    <mergeCell ref="AG62:AI62"/>
    <mergeCell ref="AN62:AP62"/>
    <mergeCell ref="BB62:BD62"/>
    <mergeCell ref="A52:B52"/>
    <mergeCell ref="C52:H52"/>
    <mergeCell ref="L52:N52"/>
    <mergeCell ref="S52:U52"/>
    <mergeCell ref="Z52:AB52"/>
    <mergeCell ref="AG52:AI52"/>
    <mergeCell ref="AG42:AI42"/>
    <mergeCell ref="AN42:AP42"/>
    <mergeCell ref="BB42:BD42"/>
    <mergeCell ref="A32:B32"/>
    <mergeCell ref="C32:H32"/>
    <mergeCell ref="L32:N32"/>
    <mergeCell ref="S32:U32"/>
    <mergeCell ref="Z32:AB32"/>
    <mergeCell ref="AG32:AI32"/>
    <mergeCell ref="A42:B42"/>
    <mergeCell ref="C42:H42"/>
    <mergeCell ref="L42:N42"/>
    <mergeCell ref="S42:U42"/>
    <mergeCell ref="Z42:AB42"/>
    <mergeCell ref="AG22:AI22"/>
    <mergeCell ref="AN22:AP22"/>
    <mergeCell ref="BB22:BD22"/>
    <mergeCell ref="AN32:AP32"/>
    <mergeCell ref="BB32:BD32"/>
    <mergeCell ref="A22:B22"/>
    <mergeCell ref="C22:H22"/>
    <mergeCell ref="L22:N22"/>
    <mergeCell ref="S22:U22"/>
    <mergeCell ref="Z22:AB22"/>
    <mergeCell ref="BB2:BD2"/>
    <mergeCell ref="AG2:AI2"/>
    <mergeCell ref="AN2:AP2"/>
    <mergeCell ref="A12:B12"/>
    <mergeCell ref="C12:H12"/>
    <mergeCell ref="L12:N12"/>
    <mergeCell ref="S12:U12"/>
    <mergeCell ref="Z12:AB12"/>
    <mergeCell ref="AG12:AI12"/>
    <mergeCell ref="AN12:AP12"/>
    <mergeCell ref="A2:B2"/>
    <mergeCell ref="C2:H2"/>
    <mergeCell ref="L2:N2"/>
    <mergeCell ref="S2:U2"/>
    <mergeCell ref="Z2:AB2"/>
    <mergeCell ref="BB12:BD12"/>
    <mergeCell ref="AG82:AI82"/>
    <mergeCell ref="AN82:AP82"/>
    <mergeCell ref="BB82:BD82"/>
    <mergeCell ref="A82:B82"/>
    <mergeCell ref="C82:H82"/>
    <mergeCell ref="L82:N82"/>
    <mergeCell ref="S82:U82"/>
    <mergeCell ref="Z82:AB82"/>
    <mergeCell ref="AU52:AW52"/>
    <mergeCell ref="AU62:AW62"/>
    <mergeCell ref="AU72:AW72"/>
    <mergeCell ref="AU82:AW82"/>
    <mergeCell ref="AU2:AW2"/>
    <mergeCell ref="AU12:AW12"/>
    <mergeCell ref="AU22:AW22"/>
    <mergeCell ref="AU32:AW32"/>
    <mergeCell ref="AU42:AW42"/>
  </mergeCells>
  <printOptions horizontalCentered="1"/>
  <pageMargins left="0.19685039370078741" right="0.19685039370078741" top="0.59055118110236227" bottom="0.59055118110236227" header="0.70866141732283472" footer="0.51181102362204722"/>
  <pageSetup paperSize="5" scale="88" orientation="landscape" r:id="rId1"/>
  <headerFooter alignWithMargins="0"/>
  <rowBreaks count="2" manualBreakCount="2">
    <brk id="31" max="16383" man="1"/>
    <brk id="61" max="16383" man="1"/>
  </rowBreaks>
  <colBreaks count="2" manualBreakCount="2">
    <brk id="8" max="48" man="1"/>
    <brk id="30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F32"/>
  <sheetViews>
    <sheetView zoomScaleNormal="100" zoomScaleSheetLayoutView="65" zoomScalePageLayoutView="78" workbookViewId="0">
      <selection activeCell="A2" sqref="A2"/>
    </sheetView>
  </sheetViews>
  <sheetFormatPr baseColWidth="10" defaultRowHeight="13" x14ac:dyDescent="0.15"/>
  <cols>
    <col min="1" max="1" width="8.33203125" customWidth="1"/>
    <col min="2" max="2" width="39.1640625" customWidth="1"/>
    <col min="3" max="3" width="23" style="15" customWidth="1"/>
    <col min="4" max="4" width="16.6640625" customWidth="1"/>
    <col min="5" max="6" width="18.6640625" customWidth="1"/>
    <col min="7" max="8" width="16.6640625" customWidth="1"/>
  </cols>
  <sheetData>
    <row r="1" spans="1:6" ht="65" customHeight="1" x14ac:dyDescent="0.15">
      <c r="A1" s="2"/>
      <c r="B1" s="2"/>
      <c r="D1" s="3"/>
      <c r="E1" s="3"/>
      <c r="F1" s="4"/>
    </row>
    <row r="2" spans="1:6" ht="48" customHeight="1" x14ac:dyDescent="0.15">
      <c r="A2" s="50" t="s">
        <v>93</v>
      </c>
      <c r="B2" s="9"/>
      <c r="C2" s="10"/>
      <c r="D2" s="10"/>
      <c r="E2" s="10"/>
      <c r="F2" s="11"/>
    </row>
    <row r="3" spans="1:6" ht="71" thickBot="1" x14ac:dyDescent="0.2">
      <c r="A3" s="5" t="s">
        <v>234</v>
      </c>
      <c r="B3" s="5" t="s">
        <v>0</v>
      </c>
      <c r="C3" s="12" t="s">
        <v>235</v>
      </c>
      <c r="D3" s="5" t="s">
        <v>1</v>
      </c>
      <c r="E3" s="5" t="s">
        <v>4</v>
      </c>
      <c r="F3" s="12" t="s">
        <v>7</v>
      </c>
    </row>
    <row r="4" spans="1:6" s="8" customFormat="1" ht="15.75" customHeight="1" thickBot="1" x14ac:dyDescent="0.2">
      <c r="A4" s="244">
        <v>1</v>
      </c>
      <c r="B4" s="122" t="str">
        <f>IF('Stats Women'!A6="","",'Stats Women'!A6)</f>
        <v>Emma Reinke</v>
      </c>
      <c r="C4" s="123" t="str">
        <f>IF('Stats Women'!A6="","",'Stats Women'!$J$2)</f>
        <v>All Blacks (Ontario)</v>
      </c>
      <c r="D4" s="123">
        <f>IF('Stats Women'!A6="","",'Stats Women'!C6)</f>
        <v>118</v>
      </c>
      <c r="E4" s="123">
        <f>IF('Stats Women'!B6="","",'Stats Women'!D6)</f>
        <v>17</v>
      </c>
      <c r="F4" s="142">
        <f t="shared" ref="F4:F19" si="0">IF(E4=0,"",IF(E4="","",D4/E4))</f>
        <v>6.9411764705882355</v>
      </c>
    </row>
    <row r="5" spans="1:6" s="8" customFormat="1" ht="15.75" customHeight="1" thickBot="1" x14ac:dyDescent="0.2">
      <c r="A5" s="244">
        <v>2</v>
      </c>
      <c r="B5" s="122" t="str">
        <f>IF('Stats Women'!A24="","",'Stats Women'!A24)</f>
        <v>Maryam Salehizadeh</v>
      </c>
      <c r="C5" s="123" t="str">
        <f>IF('Stats Women'!A24="","",'Stats Women'!$J$22)</f>
        <v>British Columbia</v>
      </c>
      <c r="D5" s="123">
        <f>IF('Stats Women'!A24="","",'Stats Women'!C24)</f>
        <v>237</v>
      </c>
      <c r="E5" s="123">
        <f>IF('Stats Women'!B24="","",'Stats Women'!D24)</f>
        <v>17</v>
      </c>
      <c r="F5" s="143">
        <f t="shared" si="0"/>
        <v>13.941176470588236</v>
      </c>
    </row>
    <row r="6" spans="1:6" s="8" customFormat="1" ht="15.75" customHeight="1" thickBot="1" x14ac:dyDescent="0.2">
      <c r="A6" s="244">
        <v>3</v>
      </c>
      <c r="B6" s="122" t="str">
        <f>IF('Stats Women'!A5="","",'Stats Women'!A5)</f>
        <v>Amy Burk</v>
      </c>
      <c r="C6" s="123" t="str">
        <f>IF('Stats Women'!A5="","",'Stats Women'!$J$2)</f>
        <v>All Blacks (Ontario)</v>
      </c>
      <c r="D6" s="123">
        <f>IF('Stats Women'!A5="","",'Stats Women'!C5)</f>
        <v>115</v>
      </c>
      <c r="E6" s="123">
        <f>IF('Stats Women'!B5="","",'Stats Women'!D5)</f>
        <v>16</v>
      </c>
      <c r="F6" s="143">
        <f t="shared" si="0"/>
        <v>7.1875</v>
      </c>
    </row>
    <row r="7" spans="1:6" s="8" customFormat="1" ht="15.75" customHeight="1" thickBot="1" x14ac:dyDescent="0.2">
      <c r="A7" s="244">
        <v>4</v>
      </c>
      <c r="B7" s="122" t="str">
        <f>IF('Stats Women'!A17="","",'Stats Women'!A17)</f>
        <v>Meghan Mahon</v>
      </c>
      <c r="C7" s="123" t="str">
        <f>IF('Stats Women'!A17="","",'Stats Women'!$J$12)</f>
        <v>Alberta</v>
      </c>
      <c r="D7" s="123">
        <f>IF('Stats Women'!A17="","",'Stats Women'!C17)</f>
        <v>156</v>
      </c>
      <c r="E7" s="123">
        <f>IF('Stats Women'!B17="","",'Stats Women'!D17)</f>
        <v>13</v>
      </c>
      <c r="F7" s="143">
        <f t="shared" si="0"/>
        <v>12</v>
      </c>
    </row>
    <row r="8" spans="1:6" s="8" customFormat="1" ht="15.75" customHeight="1" thickBot="1" x14ac:dyDescent="0.2">
      <c r="A8" s="244">
        <v>5</v>
      </c>
      <c r="B8" s="122" t="str">
        <f>IF('Stats Women'!A16="","",'Stats Women'!A16)</f>
        <v>Ruby Soliman</v>
      </c>
      <c r="C8" s="123" t="str">
        <f>IF('Stats Women'!A16="","",'Stats Women'!$J$12)</f>
        <v>Alberta</v>
      </c>
      <c r="D8" s="123">
        <f>IF('Stats Women'!A16="","",'Stats Women'!C16)</f>
        <v>156</v>
      </c>
      <c r="E8" s="123">
        <f>IF('Stats Women'!B16="","",'Stats Women'!D16)</f>
        <v>10</v>
      </c>
      <c r="F8" s="143">
        <f t="shared" si="0"/>
        <v>15.6</v>
      </c>
    </row>
    <row r="9" spans="1:6" s="8" customFormat="1" ht="15.75" customHeight="1" thickBot="1" x14ac:dyDescent="0.2">
      <c r="A9" s="244">
        <v>6</v>
      </c>
      <c r="B9" s="120" t="str">
        <f>IF('Stats Women'!A25="","",'Stats Women'!A25)</f>
        <v>Haley Olinyk</v>
      </c>
      <c r="C9" s="121" t="str">
        <f>IF('Stats Women'!A25="","",'Stats Women'!$J$22)</f>
        <v>British Columbia</v>
      </c>
      <c r="D9" s="121">
        <f>IF('Stats Women'!A25="","",'Stats Women'!C25)</f>
        <v>86</v>
      </c>
      <c r="E9" s="121">
        <f>IF('Stats Women'!B25="","",'Stats Women'!D25)</f>
        <v>5</v>
      </c>
      <c r="F9" s="143">
        <f t="shared" si="0"/>
        <v>17.2</v>
      </c>
    </row>
    <row r="10" spans="1:6" s="8" customFormat="1" ht="15.75" customHeight="1" thickBot="1" x14ac:dyDescent="0.2">
      <c r="A10" s="244">
        <v>7</v>
      </c>
      <c r="B10" s="122" t="str">
        <f>IF('Stats Women'!A4="","",'Stats Women'!A4)</f>
        <v>Whitney Bogart</v>
      </c>
      <c r="C10" s="123" t="str">
        <f>IF('Stats Women'!A4="","",'Stats Women'!$J$2)</f>
        <v>All Blacks (Ontario)</v>
      </c>
      <c r="D10" s="123">
        <f>IF('Stats Women'!A4="","",'Stats Women'!C4)</f>
        <v>63</v>
      </c>
      <c r="E10" s="123">
        <f>IF('Stats Women'!B4="","",'Stats Women'!D4)</f>
        <v>4</v>
      </c>
      <c r="F10" s="143">
        <f t="shared" si="0"/>
        <v>15.75</v>
      </c>
    </row>
    <row r="11" spans="1:6" s="8" customFormat="1" ht="15.75" customHeight="1" thickBot="1" x14ac:dyDescent="0.2">
      <c r="A11" s="244">
        <v>8</v>
      </c>
      <c r="B11" s="122" t="str">
        <f>IF('Stats Women'!A34="","",'Stats Women'!A34)</f>
        <v>Jennie Bovard</v>
      </c>
      <c r="C11" s="123" t="str">
        <f>IF('Stats Women'!A34="","",'Stats Women'!$J$32)</f>
        <v>Nova Scotia</v>
      </c>
      <c r="D11" s="123">
        <f>IF('Stats Women'!A34="","",'Stats Women'!C34)</f>
        <v>120</v>
      </c>
      <c r="E11" s="123">
        <f>IF('Stats Women'!B34="","",'Stats Women'!D34)</f>
        <v>4</v>
      </c>
      <c r="F11" s="143">
        <f t="shared" si="0"/>
        <v>30</v>
      </c>
    </row>
    <row r="12" spans="1:6" s="8" customFormat="1" ht="15.75" customHeight="1" thickBot="1" x14ac:dyDescent="0.2">
      <c r="A12" s="244">
        <v>9</v>
      </c>
      <c r="B12" s="122" t="str">
        <f>IF('Stats Women'!A7="","",'Stats Women'!A7)</f>
        <v>Gen Hart</v>
      </c>
      <c r="C12" s="123" t="str">
        <f>IF('Stats Women'!A7="","",'Stats Women'!$J$2)</f>
        <v>All Blacks (Ontario)</v>
      </c>
      <c r="D12" s="123">
        <f>IF('Stats Women'!A7="","",'Stats Women'!C7)</f>
        <v>23</v>
      </c>
      <c r="E12" s="123">
        <f>IF('Stats Women'!B7="","",'Stats Women'!D7)</f>
        <v>3</v>
      </c>
      <c r="F12" s="143">
        <f t="shared" si="0"/>
        <v>7.666666666666667</v>
      </c>
    </row>
    <row r="13" spans="1:6" s="8" customFormat="1" ht="15.75" customHeight="1" thickBot="1" x14ac:dyDescent="0.2">
      <c r="A13" s="244">
        <v>10</v>
      </c>
      <c r="B13" s="122" t="str">
        <f>IF('Stats Women'!A36="","",'Stats Women'!A36)</f>
        <v>Shams Hamad</v>
      </c>
      <c r="C13" s="123" t="str">
        <f>IF('Stats Women'!A36="","",'Stats Women'!$J$32)</f>
        <v>Nova Scotia</v>
      </c>
      <c r="D13" s="123">
        <f>IF('Stats Women'!A36="","",'Stats Women'!C36)</f>
        <v>107</v>
      </c>
      <c r="E13" s="123">
        <f>IF('Stats Women'!B36="","",'Stats Women'!D36)</f>
        <v>3</v>
      </c>
      <c r="F13" s="143">
        <f t="shared" si="0"/>
        <v>35.666666666666664</v>
      </c>
    </row>
    <row r="14" spans="1:6" s="8" customFormat="1" ht="15.75" customHeight="1" thickBot="1" x14ac:dyDescent="0.2">
      <c r="A14" s="244">
        <v>11</v>
      </c>
      <c r="B14" s="122" t="str">
        <f>IF('Stats Women'!A37="","",'Stats Women'!A37)</f>
        <v>Amanda Provan</v>
      </c>
      <c r="C14" s="123" t="str">
        <f>IF('Stats Women'!A37="","",'Stats Women'!$J$32)</f>
        <v>Nova Scotia</v>
      </c>
      <c r="D14" s="123">
        <f>IF('Stats Women'!A37="","",'Stats Women'!C37)</f>
        <v>99</v>
      </c>
      <c r="E14" s="123">
        <f>IF('Stats Women'!B37="","",'Stats Women'!D37)</f>
        <v>2</v>
      </c>
      <c r="F14" s="143">
        <f t="shared" si="0"/>
        <v>49.5</v>
      </c>
    </row>
    <row r="15" spans="1:6" s="8" customFormat="1" ht="15.75" customHeight="1" thickBot="1" x14ac:dyDescent="0.2">
      <c r="A15" s="244">
        <v>12</v>
      </c>
      <c r="B15" s="122" t="str">
        <f>IF('Stats Women'!A26="","",'Stats Women'!A26)</f>
        <v>Amanda Pang</v>
      </c>
      <c r="C15" s="123" t="str">
        <f>IF('Stats Women'!A26="","",'Stats Women'!$J$22)</f>
        <v>British Columbia</v>
      </c>
      <c r="D15" s="123">
        <f>IF('Stats Women'!A26="","",'Stats Women'!C26)</f>
        <v>109</v>
      </c>
      <c r="E15" s="123">
        <f>IF('Stats Women'!B26="","",'Stats Women'!D26)</f>
        <v>2</v>
      </c>
      <c r="F15" s="143">
        <f t="shared" si="0"/>
        <v>54.5</v>
      </c>
    </row>
    <row r="16" spans="1:6" s="8" customFormat="1" ht="15.75" customHeight="1" thickBot="1" x14ac:dyDescent="0.2">
      <c r="A16" s="244">
        <v>13</v>
      </c>
      <c r="B16" s="122" t="str">
        <f>IF('Stats Women'!A27="","",'Stats Women'!A27)</f>
        <v>Melody Shih</v>
      </c>
      <c r="C16" s="123" t="str">
        <f>IF('Stats Women'!A27="","",'Stats Women'!$J$22)</f>
        <v>British Columbia</v>
      </c>
      <c r="D16" s="123">
        <f>IF('Stats Women'!A27="","",'Stats Women'!C27)</f>
        <v>39</v>
      </c>
      <c r="E16" s="123">
        <f>IF('Stats Women'!B27="","",'Stats Women'!D27)</f>
        <v>1</v>
      </c>
      <c r="F16" s="143">
        <f t="shared" si="0"/>
        <v>39</v>
      </c>
    </row>
    <row r="17" spans="1:6" s="8" customFormat="1" ht="15.75" customHeight="1" thickBot="1" x14ac:dyDescent="0.2">
      <c r="A17" s="244">
        <v>14</v>
      </c>
      <c r="B17" s="122" t="str">
        <f>IF('Stats Women'!A14="","",'Stats Women'!A14)</f>
        <v>Tiana Knight</v>
      </c>
      <c r="C17" s="123" t="str">
        <f>IF('Stats Women'!A14="","",'Stats Women'!$J$12)</f>
        <v>Alberta</v>
      </c>
      <c r="D17" s="123">
        <f>IF('Stats Women'!A14="","",'Stats Women'!C14)</f>
        <v>81</v>
      </c>
      <c r="E17" s="123">
        <f>IF('Stats Women'!B14="","",'Stats Women'!D14)</f>
        <v>1</v>
      </c>
      <c r="F17" s="143">
        <f t="shared" si="0"/>
        <v>81</v>
      </c>
    </row>
    <row r="18" spans="1:6" s="8" customFormat="1" ht="15.75" customHeight="1" thickBot="1" x14ac:dyDescent="0.2">
      <c r="A18" s="244">
        <v>15</v>
      </c>
      <c r="B18" s="122" t="str">
        <f>IF('Stats Women'!A15="","",'Stats Women'!A15)</f>
        <v>Brieann Baldock</v>
      </c>
      <c r="C18" s="123" t="str">
        <f>IF('Stats Women'!A15="","",'Stats Women'!$J$12)</f>
        <v>Alberta</v>
      </c>
      <c r="D18" s="123">
        <f>IF('Stats Women'!A15="","",'Stats Women'!C15)</f>
        <v>88</v>
      </c>
      <c r="E18" s="123">
        <f>IF('Stats Women'!B15="","",'Stats Women'!D15)</f>
        <v>1</v>
      </c>
      <c r="F18" s="143">
        <f t="shared" si="0"/>
        <v>88</v>
      </c>
    </row>
    <row r="19" spans="1:6" s="8" customFormat="1" ht="15.75" customHeight="1" thickBot="1" x14ac:dyDescent="0.2">
      <c r="A19" s="244">
        <v>16</v>
      </c>
      <c r="B19" s="122" t="str">
        <f>IF('Stats Women'!A35="","",'Stats Women'!A35)</f>
        <v>Stephanie Berry</v>
      </c>
      <c r="C19" s="123" t="str">
        <f>IF('Stats Women'!A35="","",'Stats Women'!$J$32)</f>
        <v>Nova Scotia</v>
      </c>
      <c r="D19" s="123">
        <f>IF('Stats Women'!A35="","",'Stats Women'!C35)</f>
        <v>115</v>
      </c>
      <c r="E19" s="123">
        <f>IF('Stats Women'!B35="","",'Stats Women'!D35)</f>
        <v>1</v>
      </c>
      <c r="F19" s="143">
        <f t="shared" si="0"/>
        <v>115</v>
      </c>
    </row>
    <row r="20" spans="1:6" ht="15.75" customHeight="1" x14ac:dyDescent="0.15">
      <c r="C20"/>
    </row>
    <row r="21" spans="1:6" ht="15.75" customHeight="1" x14ac:dyDescent="0.15">
      <c r="B21" s="13" t="s">
        <v>232</v>
      </c>
      <c r="C21"/>
    </row>
    <row r="22" spans="1:6" x14ac:dyDescent="0.15">
      <c r="C22"/>
    </row>
    <row r="23" spans="1:6" x14ac:dyDescent="0.15">
      <c r="C23"/>
    </row>
    <row r="24" spans="1:6" x14ac:dyDescent="0.15">
      <c r="C24"/>
    </row>
    <row r="25" spans="1:6" x14ac:dyDescent="0.15">
      <c r="C25"/>
    </row>
    <row r="26" spans="1:6" x14ac:dyDescent="0.15">
      <c r="C26"/>
    </row>
    <row r="27" spans="1:6" x14ac:dyDescent="0.15">
      <c r="C27"/>
    </row>
    <row r="28" spans="1:6" x14ac:dyDescent="0.15">
      <c r="C28"/>
    </row>
    <row r="29" spans="1:6" x14ac:dyDescent="0.15">
      <c r="C29"/>
    </row>
    <row r="30" spans="1:6" x14ac:dyDescent="0.15">
      <c r="C30"/>
    </row>
    <row r="31" spans="1:6" x14ac:dyDescent="0.15">
      <c r="C31"/>
    </row>
    <row r="32" spans="1:6" x14ac:dyDescent="0.15">
      <c r="C32"/>
    </row>
  </sheetData>
  <sheetProtection password="FAB5" sheet="1" objects="1" scenarios="1" sort="0"/>
  <sortState ref="A4:F19">
    <sortCondition descending="1" ref="E4:E19"/>
    <sortCondition ref="F4:F19"/>
    <sortCondition ref="D4:D19"/>
  </sortState>
  <phoneticPr fontId="9" type="noConversion"/>
  <printOptions horizontalCentered="1"/>
  <pageMargins left="0.39370078740157483" right="0.39370078740157483" top="0.19685039370078741" bottom="0.19685039370078741" header="0.51181102362204722" footer="0.51181102362204722"/>
  <pageSetup paperSize="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AR82"/>
  <sheetViews>
    <sheetView tabSelected="1" zoomScale="85" zoomScaleNormal="85" zoomScaleSheetLayoutView="85" zoomScalePageLayoutView="60" workbookViewId="0">
      <selection activeCell="F24" sqref="F24"/>
    </sheetView>
  </sheetViews>
  <sheetFormatPr baseColWidth="10" defaultColWidth="11.5" defaultRowHeight="13" x14ac:dyDescent="0.15"/>
  <cols>
    <col min="1" max="1" width="23.6640625" style="308" customWidth="1"/>
    <col min="2" max="2" width="3.1640625" style="308" customWidth="1"/>
    <col min="3" max="4" width="12.6640625" style="308" customWidth="1"/>
    <col min="5" max="6" width="16.6640625" style="308" customWidth="1"/>
    <col min="7" max="8" width="16.6640625" style="325" customWidth="1"/>
    <col min="9" max="9" width="2.6640625" style="327" customWidth="1"/>
    <col min="10" max="10" width="23.6640625" style="327" customWidth="1"/>
    <col min="11" max="14" width="4.6640625" style="327" customWidth="1"/>
    <col min="15" max="16" width="6.6640625" style="328" customWidth="1"/>
    <col min="17" max="17" width="2.6640625" style="327" customWidth="1"/>
    <col min="18" max="21" width="4.6640625" style="327" customWidth="1"/>
    <col min="22" max="23" width="6.6640625" style="328" customWidth="1"/>
    <col min="24" max="24" width="2.6640625" style="327" customWidth="1"/>
    <col min="25" max="28" width="4.6640625" style="327" customWidth="1"/>
    <col min="29" max="30" width="6.6640625" style="328" customWidth="1"/>
    <col min="31" max="31" width="2.6640625" style="327" customWidth="1"/>
    <col min="32" max="35" width="4.6640625" style="327" customWidth="1"/>
    <col min="36" max="37" width="6.6640625" style="328" customWidth="1"/>
    <col min="38" max="38" width="2.6640625" style="327" customWidth="1"/>
    <col min="39" max="42" width="4.6640625" style="327" customWidth="1"/>
    <col min="43" max="44" width="6.6640625" style="327" customWidth="1"/>
    <col min="45" max="16384" width="11.5" style="327"/>
  </cols>
  <sheetData>
    <row r="1" spans="1:44" s="308" customFormat="1" ht="31.5" customHeight="1" thickBot="1" x14ac:dyDescent="0.2">
      <c r="A1" s="371" t="s">
        <v>91</v>
      </c>
      <c r="B1" s="372"/>
      <c r="C1" s="373"/>
      <c r="D1" s="373"/>
      <c r="E1" s="373"/>
      <c r="F1" s="373"/>
      <c r="G1" s="373"/>
      <c r="H1" s="374"/>
      <c r="I1" s="28"/>
      <c r="J1" s="49" t="s">
        <v>18</v>
      </c>
      <c r="K1" s="29"/>
      <c r="L1" s="29"/>
      <c r="M1" s="29"/>
      <c r="N1" s="29"/>
      <c r="O1" s="30"/>
      <c r="P1" s="30"/>
      <c r="Q1" s="28"/>
      <c r="R1" s="49" t="s">
        <v>18</v>
      </c>
      <c r="S1" s="29"/>
      <c r="T1" s="29"/>
      <c r="U1" s="29"/>
      <c r="V1" s="30"/>
      <c r="W1" s="30"/>
      <c r="X1" s="28"/>
      <c r="Y1" s="49" t="s">
        <v>18</v>
      </c>
      <c r="Z1" s="29"/>
      <c r="AA1" s="29"/>
      <c r="AB1" s="29"/>
      <c r="AC1" s="30"/>
      <c r="AD1" s="30"/>
      <c r="AE1" s="28"/>
      <c r="AF1" s="49" t="s">
        <v>70</v>
      </c>
      <c r="AG1" s="29"/>
      <c r="AH1" s="29"/>
      <c r="AI1" s="29"/>
      <c r="AJ1" s="30"/>
      <c r="AK1" s="30"/>
      <c r="AL1" s="28"/>
      <c r="AM1" s="49" t="s">
        <v>17</v>
      </c>
      <c r="AN1" s="29"/>
      <c r="AO1" s="29"/>
      <c r="AP1" s="29"/>
      <c r="AQ1" s="30"/>
      <c r="AR1" s="30"/>
    </row>
    <row r="2" spans="1:44" s="309" customFormat="1" ht="15" thickBot="1" x14ac:dyDescent="0.2">
      <c r="A2" s="366" t="s">
        <v>68</v>
      </c>
      <c r="B2" s="367"/>
      <c r="C2" s="368" t="s">
        <v>52</v>
      </c>
      <c r="D2" s="367"/>
      <c r="E2" s="367"/>
      <c r="F2" s="367"/>
      <c r="G2" s="367"/>
      <c r="H2" s="369"/>
      <c r="I2" s="31"/>
      <c r="J2" s="32" t="str">
        <f>C2</f>
        <v>All Blacks (Ontario)</v>
      </c>
      <c r="K2" s="32" t="s">
        <v>13</v>
      </c>
      <c r="L2" s="363" t="s">
        <v>22</v>
      </c>
      <c r="M2" s="364"/>
      <c r="N2" s="365"/>
      <c r="O2" s="32" t="s">
        <v>69</v>
      </c>
      <c r="P2" s="51">
        <v>5</v>
      </c>
      <c r="Q2" s="31"/>
      <c r="R2" s="32" t="s">
        <v>13</v>
      </c>
      <c r="S2" s="363" t="s">
        <v>83</v>
      </c>
      <c r="T2" s="364"/>
      <c r="U2" s="365"/>
      <c r="V2" s="32" t="s">
        <v>69</v>
      </c>
      <c r="W2" s="330">
        <v>13</v>
      </c>
      <c r="X2" s="31"/>
      <c r="Y2" s="32" t="s">
        <v>13</v>
      </c>
      <c r="Z2" s="363" t="s">
        <v>8</v>
      </c>
      <c r="AA2" s="364"/>
      <c r="AB2" s="365"/>
      <c r="AC2" s="32" t="s">
        <v>69</v>
      </c>
      <c r="AD2" s="51">
        <v>21</v>
      </c>
      <c r="AE2" s="31"/>
      <c r="AF2" s="32" t="s">
        <v>13</v>
      </c>
      <c r="AG2" s="363" t="s">
        <v>83</v>
      </c>
      <c r="AH2" s="364"/>
      <c r="AI2" s="365"/>
      <c r="AJ2" s="32" t="s">
        <v>69</v>
      </c>
      <c r="AK2" s="330">
        <v>28</v>
      </c>
      <c r="AL2" s="31"/>
      <c r="AM2" s="32" t="s">
        <v>13</v>
      </c>
      <c r="AN2" s="363" t="s">
        <v>8</v>
      </c>
      <c r="AO2" s="364"/>
      <c r="AP2" s="365"/>
      <c r="AQ2" s="32" t="s">
        <v>69</v>
      </c>
      <c r="AR2" s="330">
        <v>33</v>
      </c>
    </row>
    <row r="3" spans="1:44" s="308" customFormat="1" ht="43" thickBot="1" x14ac:dyDescent="0.2">
      <c r="A3" s="16" t="s">
        <v>0</v>
      </c>
      <c r="B3" s="16" t="s">
        <v>60</v>
      </c>
      <c r="C3" s="16" t="s">
        <v>1</v>
      </c>
      <c r="D3" s="16" t="s">
        <v>4</v>
      </c>
      <c r="E3" s="16" t="s">
        <v>2</v>
      </c>
      <c r="F3" s="16" t="s">
        <v>3</v>
      </c>
      <c r="G3" s="14" t="s">
        <v>6</v>
      </c>
      <c r="H3" s="14" t="s">
        <v>5</v>
      </c>
      <c r="I3" s="28"/>
      <c r="J3" s="33" t="s">
        <v>0</v>
      </c>
      <c r="K3" s="34" t="s">
        <v>11</v>
      </c>
      <c r="L3" s="34" t="s">
        <v>10</v>
      </c>
      <c r="M3" s="34" t="s">
        <v>9</v>
      </c>
      <c r="N3" s="35" t="s">
        <v>15</v>
      </c>
      <c r="O3" s="36" t="s">
        <v>16</v>
      </c>
      <c r="P3" s="36" t="s">
        <v>12</v>
      </c>
      <c r="Q3" s="28"/>
      <c r="R3" s="34" t="s">
        <v>11</v>
      </c>
      <c r="S3" s="34" t="s">
        <v>10</v>
      </c>
      <c r="T3" s="34" t="s">
        <v>9</v>
      </c>
      <c r="U3" s="35" t="s">
        <v>15</v>
      </c>
      <c r="V3" s="36" t="s">
        <v>16</v>
      </c>
      <c r="W3" s="36" t="s">
        <v>12</v>
      </c>
      <c r="X3" s="28"/>
      <c r="Y3" s="34" t="s">
        <v>11</v>
      </c>
      <c r="Z3" s="34" t="s">
        <v>10</v>
      </c>
      <c r="AA3" s="34" t="s">
        <v>9</v>
      </c>
      <c r="AB3" s="35" t="s">
        <v>15</v>
      </c>
      <c r="AC3" s="36" t="s">
        <v>16</v>
      </c>
      <c r="AD3" s="36" t="s">
        <v>12</v>
      </c>
      <c r="AE3" s="28"/>
      <c r="AF3" s="34" t="s">
        <v>11</v>
      </c>
      <c r="AG3" s="34" t="s">
        <v>10</v>
      </c>
      <c r="AH3" s="34" t="s">
        <v>9</v>
      </c>
      <c r="AI3" s="35" t="s">
        <v>15</v>
      </c>
      <c r="AJ3" s="36" t="s">
        <v>16</v>
      </c>
      <c r="AK3" s="36" t="s">
        <v>12</v>
      </c>
      <c r="AL3" s="28"/>
      <c r="AM3" s="34" t="s">
        <v>11</v>
      </c>
      <c r="AN3" s="34" t="s">
        <v>10</v>
      </c>
      <c r="AO3" s="34" t="s">
        <v>9</v>
      </c>
      <c r="AP3" s="35" t="s">
        <v>15</v>
      </c>
      <c r="AQ3" s="36" t="s">
        <v>16</v>
      </c>
      <c r="AR3" s="36" t="s">
        <v>12</v>
      </c>
    </row>
    <row r="4" spans="1:44" s="308" customFormat="1" ht="14" thickBot="1" x14ac:dyDescent="0.2">
      <c r="A4" s="27" t="s">
        <v>144</v>
      </c>
      <c r="B4" s="27" t="s">
        <v>108</v>
      </c>
      <c r="C4" s="18">
        <f>K4+R4+Y4+AF4+AM4</f>
        <v>63</v>
      </c>
      <c r="D4" s="18">
        <f>L4+S4+Z4+AG4+AN4</f>
        <v>4</v>
      </c>
      <c r="E4" s="18">
        <f>M4+T4+AA4+AH4+AO4</f>
        <v>0</v>
      </c>
      <c r="F4" s="18">
        <f>N4+U4+AB4+AI4+AP4</f>
        <v>0</v>
      </c>
      <c r="G4" s="37">
        <f t="shared" ref="G4:G9" si="0">IF($C$11=0,0,C4/$C$11)</f>
        <v>0.19749216300940439</v>
      </c>
      <c r="H4" s="37">
        <f t="shared" ref="H4:H10" si="1">IF($D$11=0,0,D4/$D$11)</f>
        <v>0.1</v>
      </c>
      <c r="I4" s="38" t="str">
        <f t="shared" ref="I4:I9" si="2">IF($B4="","",$B4)</f>
        <v>3</v>
      </c>
      <c r="J4" s="27" t="str">
        <f t="shared" ref="J4:J9" si="3">IF($A4="","",$A4)</f>
        <v>Whitney Bogart</v>
      </c>
      <c r="K4" s="42">
        <v>4</v>
      </c>
      <c r="L4" s="311">
        <v>2</v>
      </c>
      <c r="M4" s="43"/>
      <c r="N4" s="43"/>
      <c r="O4" s="39">
        <f t="shared" ref="O4:O9" si="4">IF($K$11=0,0,K4/$K$11)</f>
        <v>8.1632653061224483E-2</v>
      </c>
      <c r="P4" s="39">
        <f t="shared" ref="P4:P9" si="5">IF($L$11=0,0,L4/$L$11)</f>
        <v>0.18181818181818182</v>
      </c>
      <c r="Q4" s="38" t="str">
        <f t="shared" ref="Q4:Q9" si="6">IF($B4="","",$B4)</f>
        <v>3</v>
      </c>
      <c r="R4" s="42">
        <v>43</v>
      </c>
      <c r="S4" s="311">
        <v>2</v>
      </c>
      <c r="T4" s="43"/>
      <c r="U4" s="43"/>
      <c r="V4" s="39">
        <f t="shared" ref="V4:V9" si="7">IF($R$11=0,0,R4/$R$11)</f>
        <v>0.44329896907216493</v>
      </c>
      <c r="W4" s="39">
        <f t="shared" ref="W4:W10" si="8">IF($S$11=0,0,S4/$S$11)</f>
        <v>0.33333333333333331</v>
      </c>
      <c r="X4" s="38" t="str">
        <f t="shared" ref="X4:X9" si="9">IF($B4="","",$B4)</f>
        <v>3</v>
      </c>
      <c r="Y4" s="42">
        <v>11</v>
      </c>
      <c r="Z4" s="311"/>
      <c r="AA4" s="43"/>
      <c r="AB4" s="43"/>
      <c r="AC4" s="39">
        <f t="shared" ref="AC4:AC9" si="10">IF($Y$11=0,0,Y4/$Y$11)</f>
        <v>0.11578947368421053</v>
      </c>
      <c r="AD4" s="39">
        <f t="shared" ref="AD4:AD10" si="11">IF($Z$11=0,0,Z4/$Z$11)</f>
        <v>0</v>
      </c>
      <c r="AE4" s="38" t="str">
        <f t="shared" ref="AE4:AE9" si="12">IF($B4="","",$B4)</f>
        <v>3</v>
      </c>
      <c r="AF4" s="42">
        <v>5</v>
      </c>
      <c r="AG4" s="311"/>
      <c r="AH4" s="43"/>
      <c r="AI4" s="43"/>
      <c r="AJ4" s="39">
        <f t="shared" ref="AJ4:AJ9" si="13">IF($AF$11=0,0,AF4/$AF$11)</f>
        <v>6.4102564102564097E-2</v>
      </c>
      <c r="AK4" s="39">
        <f t="shared" ref="AK4:AK10" si="14">IF($AG$11=0,0,AG4/$AG$11)</f>
        <v>0</v>
      </c>
      <c r="AL4" s="38" t="str">
        <f t="shared" ref="AL4:AL9" si="15">IF($B4="","",$B4)</f>
        <v>3</v>
      </c>
      <c r="AM4" s="42"/>
      <c r="AN4" s="311"/>
      <c r="AO4" s="43"/>
      <c r="AP4" s="43"/>
      <c r="AQ4" s="39">
        <f t="shared" ref="AQ4:AQ9" si="16">IF($AF$11=0,0,AM4/$AF$11)</f>
        <v>0</v>
      </c>
      <c r="AR4" s="39">
        <f t="shared" ref="AR4:AR10" si="17">IF($AG$11=0,0,AN4/$AG$11)</f>
        <v>0</v>
      </c>
    </row>
    <row r="5" spans="1:44" s="308" customFormat="1" ht="14" thickBot="1" x14ac:dyDescent="0.2">
      <c r="A5" s="27" t="s">
        <v>145</v>
      </c>
      <c r="B5" s="27" t="s">
        <v>104</v>
      </c>
      <c r="C5" s="18">
        <f>K5+R5+Y5+AF5+AM5</f>
        <v>115</v>
      </c>
      <c r="D5" s="18">
        <f t="shared" ref="D5:D9" si="18">L5+S5+Z5+AG5+AN5</f>
        <v>16</v>
      </c>
      <c r="E5" s="18">
        <f t="shared" ref="E5:E9" si="19">M5+T5+AA5+AH5+AO5</f>
        <v>0</v>
      </c>
      <c r="F5" s="18">
        <f t="shared" ref="F5:F9" si="20">N5+U5+AB5+AI5+AP5</f>
        <v>0</v>
      </c>
      <c r="G5" s="37">
        <f t="shared" si="0"/>
        <v>0.36050156739811912</v>
      </c>
      <c r="H5" s="37">
        <f t="shared" si="1"/>
        <v>0.4</v>
      </c>
      <c r="I5" s="38" t="str">
        <f t="shared" si="2"/>
        <v>7</v>
      </c>
      <c r="J5" s="27" t="str">
        <f t="shared" si="3"/>
        <v>Amy Burk</v>
      </c>
      <c r="K5" s="42">
        <v>15</v>
      </c>
      <c r="L5" s="311">
        <v>2</v>
      </c>
      <c r="M5" s="43"/>
      <c r="N5" s="43"/>
      <c r="O5" s="39">
        <f t="shared" si="4"/>
        <v>0.30612244897959184</v>
      </c>
      <c r="P5" s="39">
        <f t="shared" si="5"/>
        <v>0.18181818181818182</v>
      </c>
      <c r="Q5" s="38" t="str">
        <f t="shared" si="6"/>
        <v>7</v>
      </c>
      <c r="R5" s="42">
        <v>46</v>
      </c>
      <c r="S5" s="311">
        <v>4</v>
      </c>
      <c r="T5" s="43"/>
      <c r="U5" s="43"/>
      <c r="V5" s="39">
        <f t="shared" si="7"/>
        <v>0.47422680412371132</v>
      </c>
      <c r="W5" s="39">
        <f t="shared" si="8"/>
        <v>0.66666666666666663</v>
      </c>
      <c r="X5" s="38" t="str">
        <f t="shared" si="9"/>
        <v>7</v>
      </c>
      <c r="Y5" s="42">
        <v>20</v>
      </c>
      <c r="Z5" s="311"/>
      <c r="AA5" s="43"/>
      <c r="AB5" s="43"/>
      <c r="AC5" s="39">
        <f t="shared" si="10"/>
        <v>0.21052631578947367</v>
      </c>
      <c r="AD5" s="39">
        <f t="shared" si="11"/>
        <v>0</v>
      </c>
      <c r="AE5" s="38" t="str">
        <f t="shared" si="12"/>
        <v>7</v>
      </c>
      <c r="AF5" s="42">
        <v>34</v>
      </c>
      <c r="AG5" s="311">
        <v>4</v>
      </c>
      <c r="AH5" s="43"/>
      <c r="AI5" s="43"/>
      <c r="AJ5" s="39">
        <f t="shared" si="13"/>
        <v>0.4358974358974359</v>
      </c>
      <c r="AK5" s="39">
        <f t="shared" si="14"/>
        <v>0.4</v>
      </c>
      <c r="AL5" s="38" t="str">
        <f t="shared" si="15"/>
        <v>7</v>
      </c>
      <c r="AM5" s="42"/>
      <c r="AN5" s="311">
        <v>6</v>
      </c>
      <c r="AO5" s="43"/>
      <c r="AP5" s="43"/>
      <c r="AQ5" s="39">
        <f t="shared" si="16"/>
        <v>0</v>
      </c>
      <c r="AR5" s="39">
        <f t="shared" si="17"/>
        <v>0.6</v>
      </c>
    </row>
    <row r="6" spans="1:44" s="308" customFormat="1" ht="14" thickBot="1" x14ac:dyDescent="0.2">
      <c r="A6" s="27" t="s">
        <v>146</v>
      </c>
      <c r="B6" s="27" t="s">
        <v>102</v>
      </c>
      <c r="C6" s="18">
        <f>K6+R6+Y6+AF6+AM6</f>
        <v>118</v>
      </c>
      <c r="D6" s="18">
        <f t="shared" si="18"/>
        <v>17</v>
      </c>
      <c r="E6" s="18">
        <f t="shared" si="19"/>
        <v>1</v>
      </c>
      <c r="F6" s="18">
        <f t="shared" si="20"/>
        <v>1</v>
      </c>
      <c r="G6" s="37">
        <f t="shared" si="0"/>
        <v>0.36990595611285265</v>
      </c>
      <c r="H6" s="37">
        <f t="shared" si="1"/>
        <v>0.42499999999999999</v>
      </c>
      <c r="I6" s="38" t="str">
        <f t="shared" si="2"/>
        <v>5</v>
      </c>
      <c r="J6" s="27" t="str">
        <f t="shared" si="3"/>
        <v>Emma Reinke</v>
      </c>
      <c r="K6" s="42">
        <v>26</v>
      </c>
      <c r="L6" s="311">
        <v>5</v>
      </c>
      <c r="M6" s="43"/>
      <c r="N6" s="43"/>
      <c r="O6" s="39">
        <f t="shared" si="4"/>
        <v>0.53061224489795922</v>
      </c>
      <c r="P6" s="39">
        <f t="shared" si="5"/>
        <v>0.45454545454545453</v>
      </c>
      <c r="Q6" s="38" t="str">
        <f t="shared" si="6"/>
        <v>5</v>
      </c>
      <c r="R6" s="42">
        <v>8</v>
      </c>
      <c r="S6" s="311"/>
      <c r="T6" s="43"/>
      <c r="U6" s="43"/>
      <c r="V6" s="39">
        <f t="shared" si="7"/>
        <v>8.247422680412371E-2</v>
      </c>
      <c r="W6" s="39">
        <f t="shared" si="8"/>
        <v>0</v>
      </c>
      <c r="X6" s="38" t="str">
        <f t="shared" si="9"/>
        <v>5</v>
      </c>
      <c r="Y6" s="42">
        <v>45</v>
      </c>
      <c r="Z6" s="311">
        <v>2</v>
      </c>
      <c r="AA6" s="43">
        <v>1</v>
      </c>
      <c r="AB6" s="43">
        <v>1</v>
      </c>
      <c r="AC6" s="39">
        <f t="shared" si="10"/>
        <v>0.47368421052631576</v>
      </c>
      <c r="AD6" s="39">
        <f t="shared" si="11"/>
        <v>0.66666666666666663</v>
      </c>
      <c r="AE6" s="38" t="str">
        <f t="shared" si="12"/>
        <v>5</v>
      </c>
      <c r="AF6" s="42">
        <v>39</v>
      </c>
      <c r="AG6" s="311">
        <v>6</v>
      </c>
      <c r="AH6" s="43"/>
      <c r="AI6" s="43"/>
      <c r="AJ6" s="39">
        <f t="shared" si="13"/>
        <v>0.5</v>
      </c>
      <c r="AK6" s="39">
        <f t="shared" si="14"/>
        <v>0.6</v>
      </c>
      <c r="AL6" s="38" t="str">
        <f t="shared" si="15"/>
        <v>5</v>
      </c>
      <c r="AM6" s="42"/>
      <c r="AN6" s="311">
        <v>4</v>
      </c>
      <c r="AO6" s="43"/>
      <c r="AP6" s="43"/>
      <c r="AQ6" s="39">
        <f t="shared" si="16"/>
        <v>0</v>
      </c>
      <c r="AR6" s="39">
        <f t="shared" si="17"/>
        <v>0.4</v>
      </c>
    </row>
    <row r="7" spans="1:44" s="308" customFormat="1" ht="14" thickBot="1" x14ac:dyDescent="0.2">
      <c r="A7" s="27" t="s">
        <v>147</v>
      </c>
      <c r="B7" s="27" t="s">
        <v>110</v>
      </c>
      <c r="C7" s="18">
        <f>K7+R7+Y7+AF7+AM7</f>
        <v>23</v>
      </c>
      <c r="D7" s="18">
        <f t="shared" si="18"/>
        <v>3</v>
      </c>
      <c r="E7" s="18">
        <f t="shared" si="19"/>
        <v>0</v>
      </c>
      <c r="F7" s="18">
        <f t="shared" si="20"/>
        <v>0</v>
      </c>
      <c r="G7" s="37">
        <f t="shared" si="0"/>
        <v>7.2100313479623826E-2</v>
      </c>
      <c r="H7" s="37">
        <f t="shared" si="1"/>
        <v>7.4999999999999997E-2</v>
      </c>
      <c r="I7" s="38" t="str">
        <f t="shared" si="2"/>
        <v>6</v>
      </c>
      <c r="J7" s="27" t="str">
        <f t="shared" si="3"/>
        <v>Gen Hart</v>
      </c>
      <c r="K7" s="42">
        <v>4</v>
      </c>
      <c r="L7" s="311">
        <v>2</v>
      </c>
      <c r="M7" s="43"/>
      <c r="N7" s="43"/>
      <c r="O7" s="39">
        <f t="shared" si="4"/>
        <v>8.1632653061224483E-2</v>
      </c>
      <c r="P7" s="39">
        <f t="shared" si="5"/>
        <v>0.18181818181818182</v>
      </c>
      <c r="Q7" s="38" t="str">
        <f t="shared" si="6"/>
        <v>6</v>
      </c>
      <c r="R7" s="42"/>
      <c r="S7" s="311"/>
      <c r="T7" s="43"/>
      <c r="U7" s="43"/>
      <c r="V7" s="39">
        <f t="shared" si="7"/>
        <v>0</v>
      </c>
      <c r="W7" s="39">
        <f t="shared" si="8"/>
        <v>0</v>
      </c>
      <c r="X7" s="38" t="str">
        <f t="shared" si="9"/>
        <v>6</v>
      </c>
      <c r="Y7" s="42">
        <v>19</v>
      </c>
      <c r="Z7" s="311">
        <v>1</v>
      </c>
      <c r="AA7" s="43"/>
      <c r="AB7" s="43"/>
      <c r="AC7" s="39">
        <f t="shared" si="10"/>
        <v>0.2</v>
      </c>
      <c r="AD7" s="39">
        <f t="shared" si="11"/>
        <v>0.33333333333333331</v>
      </c>
      <c r="AE7" s="38" t="str">
        <f t="shared" si="12"/>
        <v>6</v>
      </c>
      <c r="AF7" s="42"/>
      <c r="AG7" s="311"/>
      <c r="AH7" s="43"/>
      <c r="AI7" s="43"/>
      <c r="AJ7" s="39">
        <f t="shared" si="13"/>
        <v>0</v>
      </c>
      <c r="AK7" s="39">
        <f t="shared" si="14"/>
        <v>0</v>
      </c>
      <c r="AL7" s="38" t="str">
        <f t="shared" si="15"/>
        <v>6</v>
      </c>
      <c r="AM7" s="42"/>
      <c r="AN7" s="311"/>
      <c r="AO7" s="43"/>
      <c r="AP7" s="43"/>
      <c r="AQ7" s="39">
        <f t="shared" si="16"/>
        <v>0</v>
      </c>
      <c r="AR7" s="39">
        <f t="shared" si="17"/>
        <v>0</v>
      </c>
    </row>
    <row r="8" spans="1:44" s="308" customFormat="1" ht="14" thickBot="1" x14ac:dyDescent="0.2">
      <c r="A8" s="27"/>
      <c r="B8" s="310"/>
      <c r="C8" s="18">
        <f>K8+R8+Y8+AF8+AM8</f>
        <v>0</v>
      </c>
      <c r="D8" s="18">
        <f t="shared" si="18"/>
        <v>0</v>
      </c>
      <c r="E8" s="18">
        <f t="shared" si="19"/>
        <v>0</v>
      </c>
      <c r="F8" s="18">
        <f t="shared" si="20"/>
        <v>0</v>
      </c>
      <c r="G8" s="37">
        <f t="shared" si="0"/>
        <v>0</v>
      </c>
      <c r="H8" s="37">
        <f t="shared" si="1"/>
        <v>0</v>
      </c>
      <c r="I8" s="38" t="str">
        <f t="shared" si="2"/>
        <v/>
      </c>
      <c r="J8" s="27" t="str">
        <f t="shared" si="3"/>
        <v/>
      </c>
      <c r="K8" s="312"/>
      <c r="L8" s="311"/>
      <c r="M8" s="43"/>
      <c r="N8" s="43"/>
      <c r="O8" s="39">
        <f t="shared" si="4"/>
        <v>0</v>
      </c>
      <c r="P8" s="39">
        <f t="shared" si="5"/>
        <v>0</v>
      </c>
      <c r="Q8" s="38" t="str">
        <f t="shared" si="6"/>
        <v/>
      </c>
      <c r="R8" s="312"/>
      <c r="S8" s="311"/>
      <c r="T8" s="43"/>
      <c r="U8" s="43"/>
      <c r="V8" s="39">
        <f t="shared" si="7"/>
        <v>0</v>
      </c>
      <c r="W8" s="39">
        <f t="shared" si="8"/>
        <v>0</v>
      </c>
      <c r="X8" s="38" t="str">
        <f t="shared" si="9"/>
        <v/>
      </c>
      <c r="Y8" s="312"/>
      <c r="Z8" s="311"/>
      <c r="AA8" s="43"/>
      <c r="AB8" s="43"/>
      <c r="AC8" s="39">
        <f t="shared" si="10"/>
        <v>0</v>
      </c>
      <c r="AD8" s="39">
        <f t="shared" si="11"/>
        <v>0</v>
      </c>
      <c r="AE8" s="38" t="str">
        <f t="shared" si="12"/>
        <v/>
      </c>
      <c r="AF8" s="312"/>
      <c r="AG8" s="311"/>
      <c r="AH8" s="43"/>
      <c r="AI8" s="43"/>
      <c r="AJ8" s="39">
        <f t="shared" si="13"/>
        <v>0</v>
      </c>
      <c r="AK8" s="39">
        <f t="shared" si="14"/>
        <v>0</v>
      </c>
      <c r="AL8" s="38" t="str">
        <f t="shared" si="15"/>
        <v/>
      </c>
      <c r="AM8" s="312"/>
      <c r="AN8" s="311"/>
      <c r="AO8" s="43"/>
      <c r="AP8" s="43"/>
      <c r="AQ8" s="39">
        <f t="shared" si="16"/>
        <v>0</v>
      </c>
      <c r="AR8" s="39">
        <f t="shared" si="17"/>
        <v>0</v>
      </c>
    </row>
    <row r="9" spans="1:44" s="308" customFormat="1" ht="14" thickBot="1" x14ac:dyDescent="0.2">
      <c r="A9" s="27"/>
      <c r="B9" s="310"/>
      <c r="C9" s="18">
        <f>K9+R9+Y9+AF9+AM9</f>
        <v>0</v>
      </c>
      <c r="D9" s="18">
        <f t="shared" si="18"/>
        <v>0</v>
      </c>
      <c r="E9" s="18">
        <f t="shared" si="19"/>
        <v>0</v>
      </c>
      <c r="F9" s="18">
        <f t="shared" si="20"/>
        <v>0</v>
      </c>
      <c r="G9" s="37">
        <f t="shared" si="0"/>
        <v>0</v>
      </c>
      <c r="H9" s="37">
        <f t="shared" si="1"/>
        <v>0</v>
      </c>
      <c r="I9" s="38" t="str">
        <f t="shared" si="2"/>
        <v/>
      </c>
      <c r="J9" s="27" t="str">
        <f t="shared" si="3"/>
        <v/>
      </c>
      <c r="K9" s="312"/>
      <c r="L9" s="311"/>
      <c r="M9" s="43"/>
      <c r="N9" s="43"/>
      <c r="O9" s="39">
        <f t="shared" si="4"/>
        <v>0</v>
      </c>
      <c r="P9" s="39">
        <f t="shared" si="5"/>
        <v>0</v>
      </c>
      <c r="Q9" s="38" t="str">
        <f t="shared" si="6"/>
        <v/>
      </c>
      <c r="R9" s="312"/>
      <c r="S9" s="311"/>
      <c r="T9" s="43"/>
      <c r="U9" s="43"/>
      <c r="V9" s="39">
        <f t="shared" si="7"/>
        <v>0</v>
      </c>
      <c r="W9" s="39">
        <f t="shared" si="8"/>
        <v>0</v>
      </c>
      <c r="X9" s="38" t="str">
        <f t="shared" si="9"/>
        <v/>
      </c>
      <c r="Y9" s="312"/>
      <c r="Z9" s="311"/>
      <c r="AA9" s="43"/>
      <c r="AB9" s="43"/>
      <c r="AC9" s="39">
        <f t="shared" si="10"/>
        <v>0</v>
      </c>
      <c r="AD9" s="39">
        <f t="shared" si="11"/>
        <v>0</v>
      </c>
      <c r="AE9" s="38" t="str">
        <f t="shared" si="12"/>
        <v/>
      </c>
      <c r="AF9" s="312"/>
      <c r="AG9" s="311"/>
      <c r="AH9" s="43"/>
      <c r="AI9" s="43"/>
      <c r="AJ9" s="39">
        <f t="shared" si="13"/>
        <v>0</v>
      </c>
      <c r="AK9" s="39">
        <f t="shared" si="14"/>
        <v>0</v>
      </c>
      <c r="AL9" s="38" t="str">
        <f t="shared" si="15"/>
        <v/>
      </c>
      <c r="AM9" s="312"/>
      <c r="AN9" s="311"/>
      <c r="AO9" s="43"/>
      <c r="AP9" s="43"/>
      <c r="AQ9" s="39">
        <f t="shared" si="16"/>
        <v>0</v>
      </c>
      <c r="AR9" s="39">
        <f t="shared" si="17"/>
        <v>0</v>
      </c>
    </row>
    <row r="10" spans="1:44" s="308" customFormat="1" ht="14" thickBot="1" x14ac:dyDescent="0.2">
      <c r="A10" s="40" t="s">
        <v>19</v>
      </c>
      <c r="B10" s="40"/>
      <c r="C10" s="18"/>
      <c r="D10" s="40">
        <f>L10+S10+Z10+AG10+AN10</f>
        <v>0</v>
      </c>
      <c r="E10" s="18"/>
      <c r="F10" s="18"/>
      <c r="G10" s="17"/>
      <c r="H10" s="37">
        <f t="shared" si="1"/>
        <v>0</v>
      </c>
      <c r="I10" s="28"/>
      <c r="J10" s="41" t="s">
        <v>19</v>
      </c>
      <c r="K10" s="42"/>
      <c r="L10" s="314"/>
      <c r="M10" s="43"/>
      <c r="N10" s="43"/>
      <c r="O10" s="39"/>
      <c r="P10" s="39">
        <f t="shared" ref="P10" si="21">IF($L$11=0,0,L10/$L$11)</f>
        <v>0</v>
      </c>
      <c r="Q10" s="28"/>
      <c r="R10" s="42"/>
      <c r="S10" s="314"/>
      <c r="T10" s="43"/>
      <c r="U10" s="43"/>
      <c r="V10" s="39"/>
      <c r="W10" s="39">
        <f t="shared" si="8"/>
        <v>0</v>
      </c>
      <c r="X10" s="28"/>
      <c r="Y10" s="42"/>
      <c r="Z10" s="314"/>
      <c r="AA10" s="43"/>
      <c r="AB10" s="43"/>
      <c r="AC10" s="39"/>
      <c r="AD10" s="39">
        <f t="shared" si="11"/>
        <v>0</v>
      </c>
      <c r="AE10" s="28"/>
      <c r="AF10" s="42"/>
      <c r="AG10" s="314"/>
      <c r="AH10" s="43"/>
      <c r="AI10" s="43"/>
      <c r="AJ10" s="43"/>
      <c r="AK10" s="39">
        <f t="shared" si="14"/>
        <v>0</v>
      </c>
      <c r="AL10" s="28"/>
      <c r="AM10" s="42"/>
      <c r="AN10" s="314"/>
      <c r="AO10" s="43"/>
      <c r="AP10" s="43"/>
      <c r="AQ10" s="43"/>
      <c r="AR10" s="39">
        <f t="shared" si="17"/>
        <v>0</v>
      </c>
    </row>
    <row r="11" spans="1:44" s="308" customFormat="1" ht="14" thickBot="1" x14ac:dyDescent="0.2">
      <c r="A11" s="18"/>
      <c r="B11" s="18"/>
      <c r="C11" s="19">
        <f t="shared" ref="C11:H11" si="22">SUM(C4:C9)</f>
        <v>319</v>
      </c>
      <c r="D11" s="20">
        <f>SUM(D4:D10)</f>
        <v>40</v>
      </c>
      <c r="E11" s="21">
        <f t="shared" si="22"/>
        <v>1</v>
      </c>
      <c r="F11" s="22">
        <f t="shared" si="22"/>
        <v>1</v>
      </c>
      <c r="G11" s="23">
        <f t="shared" si="22"/>
        <v>1</v>
      </c>
      <c r="H11" s="24">
        <f t="shared" si="22"/>
        <v>1</v>
      </c>
      <c r="I11" s="28"/>
      <c r="J11" s="43"/>
      <c r="K11" s="19">
        <f>SUM(K4:K9)</f>
        <v>49</v>
      </c>
      <c r="L11" s="20">
        <f>SUM(L4:L10)</f>
        <v>11</v>
      </c>
      <c r="M11" s="21">
        <f>SUM(M4:M9)</f>
        <v>0</v>
      </c>
      <c r="N11" s="22">
        <f>SUM(N4:N9)</f>
        <v>0</v>
      </c>
      <c r="O11" s="25">
        <f>SUM(O4:O9)</f>
        <v>1</v>
      </c>
      <c r="P11" s="26">
        <f>SUM(P4:P10)</f>
        <v>1</v>
      </c>
      <c r="Q11" s="28"/>
      <c r="R11" s="19">
        <f>SUM(R4:R9)</f>
        <v>97</v>
      </c>
      <c r="S11" s="20">
        <f>SUM(S4:S10)</f>
        <v>6</v>
      </c>
      <c r="T11" s="21">
        <f>SUM(T4:T9)</f>
        <v>0</v>
      </c>
      <c r="U11" s="22">
        <f>SUM(U4:U9)</f>
        <v>0</v>
      </c>
      <c r="V11" s="25">
        <f>SUM(V4:V9)</f>
        <v>1</v>
      </c>
      <c r="W11" s="26">
        <f>SUM(W4:W10)</f>
        <v>1</v>
      </c>
      <c r="X11" s="28"/>
      <c r="Y11" s="19">
        <f>SUM(Y4:Y9)</f>
        <v>95</v>
      </c>
      <c r="Z11" s="20">
        <f>SUM(Z4:Z10)</f>
        <v>3</v>
      </c>
      <c r="AA11" s="21">
        <f>SUM(AA4:AA9)</f>
        <v>1</v>
      </c>
      <c r="AB11" s="22">
        <f>SUM(AB4:AB9)</f>
        <v>1</v>
      </c>
      <c r="AC11" s="25">
        <f>SUM(AC4:AC9)</f>
        <v>1</v>
      </c>
      <c r="AD11" s="26">
        <f>SUM(AD4:AD10)</f>
        <v>1</v>
      </c>
      <c r="AE11" s="28"/>
      <c r="AF11" s="19">
        <f>SUM(AF4:AF9)</f>
        <v>78</v>
      </c>
      <c r="AG11" s="20">
        <f>SUM(AG4:AG10)</f>
        <v>10</v>
      </c>
      <c r="AH11" s="21">
        <f>SUM(AH4:AH9)</f>
        <v>0</v>
      </c>
      <c r="AI11" s="22">
        <f>SUM(AI4:AI9)</f>
        <v>0</v>
      </c>
      <c r="AJ11" s="25">
        <f>SUM(AJ4:AJ9)</f>
        <v>1</v>
      </c>
      <c r="AK11" s="26">
        <f>SUM(AK4:AK10)</f>
        <v>1</v>
      </c>
      <c r="AL11" s="28"/>
      <c r="AM11" s="19">
        <f>SUM(AM4:AM9)</f>
        <v>0</v>
      </c>
      <c r="AN11" s="20">
        <f>SUM(AN4:AN10)</f>
        <v>10</v>
      </c>
      <c r="AO11" s="21">
        <f>SUM(AO4:AO9)</f>
        <v>0</v>
      </c>
      <c r="AP11" s="22">
        <f>SUM(AP4:AP9)</f>
        <v>0</v>
      </c>
      <c r="AQ11" s="25">
        <f>SUM(AQ4:AQ9)</f>
        <v>0</v>
      </c>
      <c r="AR11" s="26">
        <f>SUM(AR4:AR10)</f>
        <v>1</v>
      </c>
    </row>
    <row r="12" spans="1:44" s="308" customFormat="1" ht="15" thickBot="1" x14ac:dyDescent="0.2">
      <c r="A12" s="366" t="s">
        <v>68</v>
      </c>
      <c r="B12" s="367"/>
      <c r="C12" s="368" t="s">
        <v>8</v>
      </c>
      <c r="D12" s="367"/>
      <c r="E12" s="367"/>
      <c r="F12" s="367"/>
      <c r="G12" s="367"/>
      <c r="H12" s="369"/>
      <c r="I12" s="28"/>
      <c r="J12" s="32" t="str">
        <f>C12</f>
        <v>Alberta</v>
      </c>
      <c r="K12" s="32" t="s">
        <v>13</v>
      </c>
      <c r="L12" s="360" t="s">
        <v>83</v>
      </c>
      <c r="M12" s="361"/>
      <c r="N12" s="362"/>
      <c r="O12" s="32" t="s">
        <v>69</v>
      </c>
      <c r="P12" s="51">
        <v>6</v>
      </c>
      <c r="Q12" s="28"/>
      <c r="R12" s="32" t="s">
        <v>13</v>
      </c>
      <c r="S12" s="360" t="s">
        <v>22</v>
      </c>
      <c r="T12" s="361"/>
      <c r="U12" s="362"/>
      <c r="V12" s="32" t="s">
        <v>69</v>
      </c>
      <c r="W12" s="51">
        <v>12</v>
      </c>
      <c r="X12" s="28"/>
      <c r="Y12" s="32" t="s">
        <v>13</v>
      </c>
      <c r="Z12" s="360" t="s">
        <v>81</v>
      </c>
      <c r="AA12" s="361"/>
      <c r="AB12" s="362"/>
      <c r="AC12" s="32" t="s">
        <v>69</v>
      </c>
      <c r="AD12" s="51">
        <v>21</v>
      </c>
      <c r="AE12" s="28"/>
      <c r="AF12" s="32" t="s">
        <v>13</v>
      </c>
      <c r="AG12" s="360" t="s">
        <v>22</v>
      </c>
      <c r="AH12" s="361"/>
      <c r="AI12" s="362"/>
      <c r="AJ12" s="32" t="s">
        <v>69</v>
      </c>
      <c r="AK12" s="330">
        <v>27</v>
      </c>
      <c r="AL12" s="28"/>
      <c r="AM12" s="32" t="s">
        <v>13</v>
      </c>
      <c r="AN12" s="360" t="s">
        <v>81</v>
      </c>
      <c r="AO12" s="361"/>
      <c r="AP12" s="362"/>
      <c r="AQ12" s="32" t="s">
        <v>69</v>
      </c>
      <c r="AR12" s="330">
        <v>33</v>
      </c>
    </row>
    <row r="13" spans="1:44" s="308" customFormat="1" ht="43" thickBot="1" x14ac:dyDescent="0.2">
      <c r="A13" s="16" t="s">
        <v>0</v>
      </c>
      <c r="B13" s="16" t="s">
        <v>60</v>
      </c>
      <c r="C13" s="16" t="s">
        <v>1</v>
      </c>
      <c r="D13" s="16" t="s">
        <v>4</v>
      </c>
      <c r="E13" s="16" t="s">
        <v>2</v>
      </c>
      <c r="F13" s="16" t="s">
        <v>3</v>
      </c>
      <c r="G13" s="14" t="s">
        <v>6</v>
      </c>
      <c r="H13" s="14" t="s">
        <v>5</v>
      </c>
      <c r="I13" s="28"/>
      <c r="J13" s="33" t="s">
        <v>0</v>
      </c>
      <c r="K13" s="34" t="s">
        <v>11</v>
      </c>
      <c r="L13" s="34" t="s">
        <v>10</v>
      </c>
      <c r="M13" s="34" t="s">
        <v>9</v>
      </c>
      <c r="N13" s="35" t="s">
        <v>15</v>
      </c>
      <c r="O13" s="36" t="s">
        <v>16</v>
      </c>
      <c r="P13" s="36" t="s">
        <v>12</v>
      </c>
      <c r="Q13" s="28"/>
      <c r="R13" s="34" t="s">
        <v>11</v>
      </c>
      <c r="S13" s="34" t="s">
        <v>10</v>
      </c>
      <c r="T13" s="34" t="s">
        <v>9</v>
      </c>
      <c r="U13" s="35" t="s">
        <v>15</v>
      </c>
      <c r="V13" s="36" t="s">
        <v>16</v>
      </c>
      <c r="W13" s="36" t="s">
        <v>12</v>
      </c>
      <c r="X13" s="28"/>
      <c r="Y13" s="34" t="s">
        <v>11</v>
      </c>
      <c r="Z13" s="34" t="s">
        <v>10</v>
      </c>
      <c r="AA13" s="34" t="s">
        <v>9</v>
      </c>
      <c r="AB13" s="35" t="s">
        <v>15</v>
      </c>
      <c r="AC13" s="36" t="s">
        <v>16</v>
      </c>
      <c r="AD13" s="36" t="s">
        <v>12</v>
      </c>
      <c r="AE13" s="28"/>
      <c r="AF13" s="34" t="s">
        <v>11</v>
      </c>
      <c r="AG13" s="34" t="s">
        <v>10</v>
      </c>
      <c r="AH13" s="34" t="s">
        <v>9</v>
      </c>
      <c r="AI13" s="35" t="s">
        <v>15</v>
      </c>
      <c r="AJ13" s="36" t="s">
        <v>16</v>
      </c>
      <c r="AK13" s="36" t="s">
        <v>12</v>
      </c>
      <c r="AL13" s="28"/>
      <c r="AM13" s="34" t="s">
        <v>11</v>
      </c>
      <c r="AN13" s="34" t="s">
        <v>10</v>
      </c>
      <c r="AO13" s="34" t="s">
        <v>9</v>
      </c>
      <c r="AP13" s="35" t="s">
        <v>15</v>
      </c>
      <c r="AQ13" s="36" t="s">
        <v>16</v>
      </c>
      <c r="AR13" s="36" t="s">
        <v>12</v>
      </c>
    </row>
    <row r="14" spans="1:44" s="308" customFormat="1" ht="14" thickBot="1" x14ac:dyDescent="0.2">
      <c r="A14" s="27" t="s">
        <v>148</v>
      </c>
      <c r="B14" s="27" t="s">
        <v>142</v>
      </c>
      <c r="C14" s="18">
        <f t="shared" ref="C14:C19" si="23">K14+R14+Y14+AF14+AM14</f>
        <v>81</v>
      </c>
      <c r="D14" s="18">
        <f t="shared" ref="D14:D19" si="24">L14+S14+Z14+AG14+AN14</f>
        <v>1</v>
      </c>
      <c r="E14" s="18">
        <f t="shared" ref="E14:E19" si="25">M14+T14+AA14+AH14+AO14</f>
        <v>0</v>
      </c>
      <c r="F14" s="18">
        <f t="shared" ref="F14:F19" si="26">N14+U14+AB14+AI14+AP14</f>
        <v>0</v>
      </c>
      <c r="G14" s="37">
        <f t="shared" ref="G14:G19" si="27">IF($C$21=0,0,C14/$C$21)</f>
        <v>0.16839916839916841</v>
      </c>
      <c r="H14" s="37">
        <f t="shared" ref="H14:H20" si="28">IF($D$21=0,0,D14/$D$21)</f>
        <v>0.04</v>
      </c>
      <c r="I14" s="38" t="str">
        <f t="shared" ref="I14:I19" si="29">IF($B14="","",$B14)</f>
        <v>9</v>
      </c>
      <c r="J14" s="27" t="str">
        <f t="shared" ref="J14:J19" si="30">IF($A14="","",$A14)</f>
        <v>Tiana Knight</v>
      </c>
      <c r="K14" s="42">
        <v>21</v>
      </c>
      <c r="L14" s="311"/>
      <c r="M14" s="43"/>
      <c r="N14" s="43"/>
      <c r="O14" s="39">
        <f t="shared" ref="O14:O19" si="31">IF($K$21=0,0,K14/$K$21)</f>
        <v>0.21649484536082475</v>
      </c>
      <c r="P14" s="39">
        <f t="shared" ref="P14:P19" si="32">IF($L$21=0,0,L14/$L$21)</f>
        <v>0</v>
      </c>
      <c r="Q14" s="38" t="str">
        <f t="shared" ref="Q14:Q19" si="33">IF($B14="","",$B14)</f>
        <v>9</v>
      </c>
      <c r="R14" s="42">
        <v>12</v>
      </c>
      <c r="S14" s="311"/>
      <c r="T14" s="43"/>
      <c r="U14" s="43"/>
      <c r="V14" s="39">
        <f t="shared" ref="V14:V19" si="34">IF($R$21=0,0,R14/$R$21)</f>
        <v>0.12371134020618557</v>
      </c>
      <c r="W14" s="39">
        <f t="shared" ref="W14:W20" si="35">IF($S$21=0,0,S14/$S$21)</f>
        <v>0</v>
      </c>
      <c r="X14" s="38" t="str">
        <f t="shared" ref="X14:X19" si="36">IF($B14="","",$B14)</f>
        <v>9</v>
      </c>
      <c r="Y14" s="42">
        <v>8</v>
      </c>
      <c r="Z14" s="311"/>
      <c r="AA14" s="43"/>
      <c r="AB14" s="43"/>
      <c r="AC14" s="39">
        <f t="shared" ref="AC14:AC19" si="37">IF($Y$21=0,0,Y14/$Y$21)</f>
        <v>8.4210526315789472E-2</v>
      </c>
      <c r="AD14" s="39">
        <f t="shared" ref="AD14:AD20" si="38">IF($Z$21=0,0,Z14/$Z$21)</f>
        <v>0</v>
      </c>
      <c r="AE14" s="38" t="str">
        <f t="shared" ref="AE14:AE19" si="39">IF($B14="","",$B14)</f>
        <v>9</v>
      </c>
      <c r="AF14" s="42">
        <v>24</v>
      </c>
      <c r="AG14" s="311">
        <v>1</v>
      </c>
      <c r="AH14" s="43"/>
      <c r="AI14" s="43"/>
      <c r="AJ14" s="39">
        <f t="shared" ref="AJ14:AJ19" si="40">IF($AF$21=0,0,AF14/$AF$21)</f>
        <v>0.24489795918367346</v>
      </c>
      <c r="AK14" s="39">
        <f t="shared" ref="AK14:AK20" si="41">IF($AG$21=0,0,AG14/$AG$21)</f>
        <v>0.25</v>
      </c>
      <c r="AL14" s="38" t="str">
        <f t="shared" ref="AL14:AL19" si="42">IF($B14="","",$B14)</f>
        <v>9</v>
      </c>
      <c r="AM14" s="42">
        <v>16</v>
      </c>
      <c r="AN14" s="311"/>
      <c r="AO14" s="43"/>
      <c r="AP14" s="43"/>
      <c r="AQ14" s="39">
        <f t="shared" ref="AQ14:AQ19" si="43">IF($AF$21=0,0,AM14/$AF$21)</f>
        <v>0.16326530612244897</v>
      </c>
      <c r="AR14" s="39">
        <f t="shared" ref="AR14:AR20" si="44">IF($AG$21=0,0,AN14/$AG$21)</f>
        <v>0</v>
      </c>
    </row>
    <row r="15" spans="1:44" s="308" customFormat="1" ht="14" thickBot="1" x14ac:dyDescent="0.2">
      <c r="A15" s="27" t="s">
        <v>149</v>
      </c>
      <c r="B15" s="27" t="s">
        <v>102</v>
      </c>
      <c r="C15" s="18">
        <f t="shared" si="23"/>
        <v>88</v>
      </c>
      <c r="D15" s="18">
        <f t="shared" si="24"/>
        <v>1</v>
      </c>
      <c r="E15" s="18">
        <f t="shared" si="25"/>
        <v>1</v>
      </c>
      <c r="F15" s="18">
        <f t="shared" si="26"/>
        <v>1</v>
      </c>
      <c r="G15" s="37">
        <f t="shared" si="27"/>
        <v>0.18295218295218296</v>
      </c>
      <c r="H15" s="37">
        <f t="shared" si="28"/>
        <v>0.04</v>
      </c>
      <c r="I15" s="38" t="str">
        <f t="shared" si="29"/>
        <v>5</v>
      </c>
      <c r="J15" s="27" t="str">
        <f t="shared" si="30"/>
        <v>Brieann Baldock</v>
      </c>
      <c r="K15" s="42">
        <v>11</v>
      </c>
      <c r="L15" s="311"/>
      <c r="M15" s="43"/>
      <c r="N15" s="43"/>
      <c r="O15" s="39">
        <f t="shared" si="31"/>
        <v>0.1134020618556701</v>
      </c>
      <c r="P15" s="39">
        <f t="shared" si="32"/>
        <v>0</v>
      </c>
      <c r="Q15" s="38" t="str">
        <f t="shared" si="33"/>
        <v>5</v>
      </c>
      <c r="R15" s="42">
        <v>30</v>
      </c>
      <c r="S15" s="311"/>
      <c r="T15" s="43"/>
      <c r="U15" s="43"/>
      <c r="V15" s="39">
        <f t="shared" si="34"/>
        <v>0.30927835051546393</v>
      </c>
      <c r="W15" s="39">
        <f t="shared" si="35"/>
        <v>0</v>
      </c>
      <c r="X15" s="38" t="str">
        <f t="shared" si="36"/>
        <v>5</v>
      </c>
      <c r="Y15" s="42">
        <v>27</v>
      </c>
      <c r="Z15" s="311"/>
      <c r="AA15" s="43"/>
      <c r="AB15" s="43"/>
      <c r="AC15" s="39">
        <f t="shared" si="37"/>
        <v>0.28421052631578947</v>
      </c>
      <c r="AD15" s="39">
        <f t="shared" si="38"/>
        <v>0</v>
      </c>
      <c r="AE15" s="38" t="str">
        <f t="shared" si="39"/>
        <v>5</v>
      </c>
      <c r="AF15" s="42">
        <v>10</v>
      </c>
      <c r="AG15" s="311"/>
      <c r="AH15" s="43">
        <v>1</v>
      </c>
      <c r="AI15" s="43">
        <v>1</v>
      </c>
      <c r="AJ15" s="39">
        <f t="shared" si="40"/>
        <v>0.10204081632653061</v>
      </c>
      <c r="AK15" s="39">
        <f t="shared" si="41"/>
        <v>0</v>
      </c>
      <c r="AL15" s="38" t="str">
        <f t="shared" si="42"/>
        <v>5</v>
      </c>
      <c r="AM15" s="42">
        <v>10</v>
      </c>
      <c r="AN15" s="311">
        <v>1</v>
      </c>
      <c r="AO15" s="43"/>
      <c r="AP15" s="43"/>
      <c r="AQ15" s="39">
        <f t="shared" si="43"/>
        <v>0.10204081632653061</v>
      </c>
      <c r="AR15" s="39">
        <f t="shared" si="44"/>
        <v>0.25</v>
      </c>
    </row>
    <row r="16" spans="1:44" s="308" customFormat="1" ht="14" thickBot="1" x14ac:dyDescent="0.2">
      <c r="A16" s="27" t="s">
        <v>150</v>
      </c>
      <c r="B16" s="27" t="s">
        <v>104</v>
      </c>
      <c r="C16" s="18">
        <f t="shared" si="23"/>
        <v>156</v>
      </c>
      <c r="D16" s="18">
        <f t="shared" si="24"/>
        <v>10</v>
      </c>
      <c r="E16" s="18">
        <f t="shared" si="25"/>
        <v>2</v>
      </c>
      <c r="F16" s="18">
        <f t="shared" si="26"/>
        <v>1</v>
      </c>
      <c r="G16" s="37">
        <f t="shared" si="27"/>
        <v>0.32432432432432434</v>
      </c>
      <c r="H16" s="37">
        <f t="shared" si="28"/>
        <v>0.4</v>
      </c>
      <c r="I16" s="38" t="str">
        <f t="shared" si="29"/>
        <v>7</v>
      </c>
      <c r="J16" s="27" t="str">
        <f t="shared" si="30"/>
        <v>Ruby Soliman</v>
      </c>
      <c r="K16" s="42">
        <v>39</v>
      </c>
      <c r="L16" s="311">
        <v>2</v>
      </c>
      <c r="M16" s="43"/>
      <c r="N16" s="43"/>
      <c r="O16" s="39">
        <f t="shared" si="31"/>
        <v>0.40206185567010311</v>
      </c>
      <c r="P16" s="39">
        <f t="shared" si="32"/>
        <v>0.33333333333333331</v>
      </c>
      <c r="Q16" s="38" t="str">
        <f t="shared" si="33"/>
        <v>7</v>
      </c>
      <c r="R16" s="42">
        <v>26</v>
      </c>
      <c r="S16" s="311">
        <v>3</v>
      </c>
      <c r="T16" s="43">
        <v>2</v>
      </c>
      <c r="U16" s="43">
        <v>1</v>
      </c>
      <c r="V16" s="39">
        <f t="shared" si="34"/>
        <v>0.26804123711340205</v>
      </c>
      <c r="W16" s="39">
        <f t="shared" si="35"/>
        <v>0.6</v>
      </c>
      <c r="X16" s="38" t="str">
        <f t="shared" si="36"/>
        <v>7</v>
      </c>
      <c r="Y16" s="42">
        <v>32</v>
      </c>
      <c r="Z16" s="311">
        <v>3</v>
      </c>
      <c r="AA16" s="43"/>
      <c r="AB16" s="43"/>
      <c r="AC16" s="39">
        <f t="shared" si="37"/>
        <v>0.33684210526315789</v>
      </c>
      <c r="AD16" s="39">
        <f t="shared" si="38"/>
        <v>0.5</v>
      </c>
      <c r="AE16" s="38" t="str">
        <f t="shared" si="39"/>
        <v>7</v>
      </c>
      <c r="AF16" s="42">
        <v>32</v>
      </c>
      <c r="AG16" s="311">
        <v>1</v>
      </c>
      <c r="AH16" s="43"/>
      <c r="AI16" s="43"/>
      <c r="AJ16" s="39">
        <f t="shared" si="40"/>
        <v>0.32653061224489793</v>
      </c>
      <c r="AK16" s="39">
        <f t="shared" si="41"/>
        <v>0.25</v>
      </c>
      <c r="AL16" s="38" t="str">
        <f t="shared" si="42"/>
        <v>7</v>
      </c>
      <c r="AM16" s="42">
        <v>27</v>
      </c>
      <c r="AN16" s="311">
        <v>1</v>
      </c>
      <c r="AO16" s="43"/>
      <c r="AP16" s="43"/>
      <c r="AQ16" s="39">
        <f t="shared" si="43"/>
        <v>0.27551020408163263</v>
      </c>
      <c r="AR16" s="39">
        <f t="shared" si="44"/>
        <v>0.25</v>
      </c>
    </row>
    <row r="17" spans="1:44" s="308" customFormat="1" ht="14" thickBot="1" x14ac:dyDescent="0.2">
      <c r="A17" s="27" t="s">
        <v>151</v>
      </c>
      <c r="B17" s="27" t="s">
        <v>134</v>
      </c>
      <c r="C17" s="18">
        <f t="shared" si="23"/>
        <v>156</v>
      </c>
      <c r="D17" s="18">
        <f t="shared" si="24"/>
        <v>13</v>
      </c>
      <c r="E17" s="18">
        <f t="shared" si="25"/>
        <v>0</v>
      </c>
      <c r="F17" s="18">
        <f t="shared" si="26"/>
        <v>0</v>
      </c>
      <c r="G17" s="37">
        <f t="shared" si="27"/>
        <v>0.32432432432432434</v>
      </c>
      <c r="H17" s="37">
        <f t="shared" si="28"/>
        <v>0.52</v>
      </c>
      <c r="I17" s="38" t="str">
        <f t="shared" si="29"/>
        <v>4</v>
      </c>
      <c r="J17" s="27" t="str">
        <f t="shared" si="30"/>
        <v>Meghan Mahon</v>
      </c>
      <c r="K17" s="42">
        <v>26</v>
      </c>
      <c r="L17" s="311">
        <v>4</v>
      </c>
      <c r="M17" s="43"/>
      <c r="N17" s="43"/>
      <c r="O17" s="39">
        <f t="shared" si="31"/>
        <v>0.26804123711340205</v>
      </c>
      <c r="P17" s="39">
        <f t="shared" si="32"/>
        <v>0.66666666666666663</v>
      </c>
      <c r="Q17" s="38" t="str">
        <f t="shared" si="33"/>
        <v>4</v>
      </c>
      <c r="R17" s="42">
        <v>29</v>
      </c>
      <c r="S17" s="311">
        <v>2</v>
      </c>
      <c r="T17" s="43"/>
      <c r="U17" s="43"/>
      <c r="V17" s="39">
        <f t="shared" si="34"/>
        <v>0.29896907216494845</v>
      </c>
      <c r="W17" s="39">
        <f t="shared" si="35"/>
        <v>0.4</v>
      </c>
      <c r="X17" s="38" t="str">
        <f t="shared" si="36"/>
        <v>4</v>
      </c>
      <c r="Y17" s="42">
        <v>28</v>
      </c>
      <c r="Z17" s="311">
        <v>3</v>
      </c>
      <c r="AA17" s="43"/>
      <c r="AB17" s="43"/>
      <c r="AC17" s="39">
        <f t="shared" si="37"/>
        <v>0.29473684210526313</v>
      </c>
      <c r="AD17" s="39">
        <f t="shared" si="38"/>
        <v>0.5</v>
      </c>
      <c r="AE17" s="38" t="str">
        <f t="shared" si="39"/>
        <v>4</v>
      </c>
      <c r="AF17" s="42">
        <v>32</v>
      </c>
      <c r="AG17" s="311">
        <v>2</v>
      </c>
      <c r="AH17" s="43"/>
      <c r="AI17" s="43"/>
      <c r="AJ17" s="39">
        <f t="shared" si="40"/>
        <v>0.32653061224489793</v>
      </c>
      <c r="AK17" s="39">
        <f t="shared" si="41"/>
        <v>0.5</v>
      </c>
      <c r="AL17" s="38" t="str">
        <f t="shared" si="42"/>
        <v>4</v>
      </c>
      <c r="AM17" s="42">
        <v>41</v>
      </c>
      <c r="AN17" s="311">
        <v>2</v>
      </c>
      <c r="AO17" s="43"/>
      <c r="AP17" s="43"/>
      <c r="AQ17" s="39">
        <f t="shared" si="43"/>
        <v>0.41836734693877553</v>
      </c>
      <c r="AR17" s="39">
        <f t="shared" si="44"/>
        <v>0.5</v>
      </c>
    </row>
    <row r="18" spans="1:44" s="308" customFormat="1" ht="14" thickBot="1" x14ac:dyDescent="0.2">
      <c r="A18" s="27"/>
      <c r="B18" s="315"/>
      <c r="C18" s="18">
        <f t="shared" si="23"/>
        <v>0</v>
      </c>
      <c r="D18" s="18">
        <f t="shared" si="24"/>
        <v>0</v>
      </c>
      <c r="E18" s="18">
        <f t="shared" si="25"/>
        <v>0</v>
      </c>
      <c r="F18" s="18">
        <f t="shared" si="26"/>
        <v>0</v>
      </c>
      <c r="G18" s="37">
        <f t="shared" si="27"/>
        <v>0</v>
      </c>
      <c r="H18" s="37">
        <f t="shared" si="28"/>
        <v>0</v>
      </c>
      <c r="I18" s="38" t="str">
        <f t="shared" si="29"/>
        <v/>
      </c>
      <c r="J18" s="27" t="str">
        <f t="shared" si="30"/>
        <v/>
      </c>
      <c r="K18" s="312"/>
      <c r="L18" s="311"/>
      <c r="M18" s="43"/>
      <c r="N18" s="43"/>
      <c r="O18" s="39">
        <f t="shared" si="31"/>
        <v>0</v>
      </c>
      <c r="P18" s="39">
        <f t="shared" si="32"/>
        <v>0</v>
      </c>
      <c r="Q18" s="38" t="str">
        <f t="shared" si="33"/>
        <v/>
      </c>
      <c r="R18" s="312"/>
      <c r="S18" s="311"/>
      <c r="T18" s="43"/>
      <c r="U18" s="43"/>
      <c r="V18" s="39">
        <f t="shared" si="34"/>
        <v>0</v>
      </c>
      <c r="W18" s="39">
        <f t="shared" si="35"/>
        <v>0</v>
      </c>
      <c r="X18" s="38" t="str">
        <f t="shared" si="36"/>
        <v/>
      </c>
      <c r="Y18" s="312"/>
      <c r="Z18" s="311"/>
      <c r="AA18" s="43"/>
      <c r="AB18" s="43"/>
      <c r="AC18" s="39">
        <f t="shared" si="37"/>
        <v>0</v>
      </c>
      <c r="AD18" s="39">
        <f t="shared" si="38"/>
        <v>0</v>
      </c>
      <c r="AE18" s="38" t="str">
        <f t="shared" si="39"/>
        <v/>
      </c>
      <c r="AF18" s="312"/>
      <c r="AG18" s="311"/>
      <c r="AH18" s="43"/>
      <c r="AI18" s="43"/>
      <c r="AJ18" s="39">
        <f t="shared" si="40"/>
        <v>0</v>
      </c>
      <c r="AK18" s="39">
        <f t="shared" si="41"/>
        <v>0</v>
      </c>
      <c r="AL18" s="38" t="str">
        <f t="shared" si="42"/>
        <v/>
      </c>
      <c r="AM18" s="312"/>
      <c r="AN18" s="311"/>
      <c r="AO18" s="43"/>
      <c r="AP18" s="43"/>
      <c r="AQ18" s="39">
        <f t="shared" si="43"/>
        <v>0</v>
      </c>
      <c r="AR18" s="39">
        <f t="shared" si="44"/>
        <v>0</v>
      </c>
    </row>
    <row r="19" spans="1:44" s="308" customFormat="1" ht="14" thickBot="1" x14ac:dyDescent="0.2">
      <c r="A19" s="27"/>
      <c r="B19" s="310"/>
      <c r="C19" s="18">
        <f t="shared" si="23"/>
        <v>0</v>
      </c>
      <c r="D19" s="18">
        <f t="shared" si="24"/>
        <v>0</v>
      </c>
      <c r="E19" s="18">
        <f t="shared" si="25"/>
        <v>0</v>
      </c>
      <c r="F19" s="18">
        <f t="shared" si="26"/>
        <v>0</v>
      </c>
      <c r="G19" s="37">
        <f t="shared" si="27"/>
        <v>0</v>
      </c>
      <c r="H19" s="37">
        <f t="shared" si="28"/>
        <v>0</v>
      </c>
      <c r="I19" s="38" t="str">
        <f t="shared" si="29"/>
        <v/>
      </c>
      <c r="J19" s="27" t="str">
        <f t="shared" si="30"/>
        <v/>
      </c>
      <c r="K19" s="312"/>
      <c r="L19" s="311"/>
      <c r="M19" s="43"/>
      <c r="N19" s="43"/>
      <c r="O19" s="39">
        <f t="shared" si="31"/>
        <v>0</v>
      </c>
      <c r="P19" s="39">
        <f t="shared" si="32"/>
        <v>0</v>
      </c>
      <c r="Q19" s="38" t="str">
        <f t="shared" si="33"/>
        <v/>
      </c>
      <c r="R19" s="312"/>
      <c r="S19" s="311"/>
      <c r="T19" s="43"/>
      <c r="U19" s="43"/>
      <c r="V19" s="39">
        <f t="shared" si="34"/>
        <v>0</v>
      </c>
      <c r="W19" s="39">
        <f t="shared" si="35"/>
        <v>0</v>
      </c>
      <c r="X19" s="38" t="str">
        <f t="shared" si="36"/>
        <v/>
      </c>
      <c r="Y19" s="312"/>
      <c r="Z19" s="311"/>
      <c r="AA19" s="43"/>
      <c r="AB19" s="43"/>
      <c r="AC19" s="39">
        <f t="shared" si="37"/>
        <v>0</v>
      </c>
      <c r="AD19" s="39">
        <f t="shared" si="38"/>
        <v>0</v>
      </c>
      <c r="AE19" s="38" t="str">
        <f t="shared" si="39"/>
        <v/>
      </c>
      <c r="AF19" s="312"/>
      <c r="AG19" s="311"/>
      <c r="AH19" s="43"/>
      <c r="AI19" s="43"/>
      <c r="AJ19" s="39">
        <f t="shared" si="40"/>
        <v>0</v>
      </c>
      <c r="AK19" s="39">
        <f t="shared" si="41"/>
        <v>0</v>
      </c>
      <c r="AL19" s="38" t="str">
        <f t="shared" si="42"/>
        <v/>
      </c>
      <c r="AM19" s="312"/>
      <c r="AN19" s="311"/>
      <c r="AO19" s="43"/>
      <c r="AP19" s="43"/>
      <c r="AQ19" s="39">
        <f t="shared" si="43"/>
        <v>0</v>
      </c>
      <c r="AR19" s="39">
        <f t="shared" si="44"/>
        <v>0</v>
      </c>
    </row>
    <row r="20" spans="1:44" s="308" customFormat="1" ht="14" thickBot="1" x14ac:dyDescent="0.2">
      <c r="A20" s="40" t="s">
        <v>19</v>
      </c>
      <c r="B20" s="40"/>
      <c r="C20" s="18"/>
      <c r="D20" s="40">
        <f>L20+S20+Z20+AG20+AN20</f>
        <v>0</v>
      </c>
      <c r="E20" s="18"/>
      <c r="F20" s="18"/>
      <c r="G20" s="17"/>
      <c r="H20" s="37">
        <f t="shared" si="28"/>
        <v>0</v>
      </c>
      <c r="I20" s="28"/>
      <c r="J20" s="41" t="s">
        <v>19</v>
      </c>
      <c r="K20" s="42"/>
      <c r="L20" s="314"/>
      <c r="M20" s="43"/>
      <c r="N20" s="43"/>
      <c r="O20" s="39"/>
      <c r="P20" s="39">
        <f t="shared" ref="P20" si="45">IF($L$21=0,0,L20/$L$21)</f>
        <v>0</v>
      </c>
      <c r="Q20" s="28"/>
      <c r="R20" s="42"/>
      <c r="S20" s="314"/>
      <c r="T20" s="43"/>
      <c r="U20" s="43"/>
      <c r="V20" s="39"/>
      <c r="W20" s="39">
        <f t="shared" si="35"/>
        <v>0</v>
      </c>
      <c r="X20" s="28"/>
      <c r="Y20" s="42"/>
      <c r="Z20" s="314"/>
      <c r="AA20" s="43"/>
      <c r="AB20" s="43"/>
      <c r="AC20" s="39"/>
      <c r="AD20" s="39">
        <f t="shared" si="38"/>
        <v>0</v>
      </c>
      <c r="AE20" s="28"/>
      <c r="AF20" s="42"/>
      <c r="AG20" s="314"/>
      <c r="AH20" s="43"/>
      <c r="AI20" s="43"/>
      <c r="AJ20" s="43"/>
      <c r="AK20" s="39">
        <f t="shared" si="41"/>
        <v>0</v>
      </c>
      <c r="AL20" s="28"/>
      <c r="AM20" s="42"/>
      <c r="AN20" s="314"/>
      <c r="AO20" s="43"/>
      <c r="AP20" s="43"/>
      <c r="AQ20" s="43"/>
      <c r="AR20" s="39">
        <f t="shared" si="44"/>
        <v>0</v>
      </c>
    </row>
    <row r="21" spans="1:44" s="308" customFormat="1" ht="15" thickBot="1" x14ac:dyDescent="0.2">
      <c r="A21" s="18"/>
      <c r="B21" s="18"/>
      <c r="C21" s="19">
        <f t="shared" ref="C21:H21" si="46">SUM(C14:C19)</f>
        <v>481</v>
      </c>
      <c r="D21" s="20">
        <f>SUM(D14:D20)</f>
        <v>25</v>
      </c>
      <c r="E21" s="21">
        <f t="shared" si="46"/>
        <v>3</v>
      </c>
      <c r="F21" s="22">
        <f t="shared" si="46"/>
        <v>2</v>
      </c>
      <c r="G21" s="23">
        <f t="shared" si="46"/>
        <v>1</v>
      </c>
      <c r="H21" s="24">
        <f t="shared" si="46"/>
        <v>1</v>
      </c>
      <c r="I21" s="28"/>
      <c r="J21" s="43"/>
      <c r="K21" s="19">
        <f>SUM(K14:K19)</f>
        <v>97</v>
      </c>
      <c r="L21" s="20">
        <f>SUM(L14:L20)</f>
        <v>6</v>
      </c>
      <c r="M21" s="21">
        <f>SUM(M14:M19)</f>
        <v>0</v>
      </c>
      <c r="N21" s="22">
        <f>SUM(N14:N19)</f>
        <v>0</v>
      </c>
      <c r="O21" s="25">
        <f>SUM(O14:O19)</f>
        <v>1</v>
      </c>
      <c r="P21" s="26">
        <f>SUM(P14:P20)</f>
        <v>1</v>
      </c>
      <c r="Q21" s="28"/>
      <c r="R21" s="19">
        <f>SUM(R14:R19)</f>
        <v>97</v>
      </c>
      <c r="S21" s="20">
        <f>SUM(S14:S20)</f>
        <v>5</v>
      </c>
      <c r="T21" s="21">
        <f>SUM(T14:T19)</f>
        <v>2</v>
      </c>
      <c r="U21" s="22">
        <f>SUM(U14:U19)</f>
        <v>1</v>
      </c>
      <c r="V21" s="25">
        <f>SUM(V14:V19)</f>
        <v>1</v>
      </c>
      <c r="W21" s="51">
        <f>SUM(W14:W20)</f>
        <v>1</v>
      </c>
      <c r="X21" s="28"/>
      <c r="Y21" s="19">
        <f>SUM(Y14:Y19)</f>
        <v>95</v>
      </c>
      <c r="Z21" s="20">
        <f>SUM(Z14:Z20)</f>
        <v>6</v>
      </c>
      <c r="AA21" s="21">
        <f>SUM(AA14:AA19)</f>
        <v>0</v>
      </c>
      <c r="AB21" s="22">
        <f>SUM(AB14:AB19)</f>
        <v>0</v>
      </c>
      <c r="AC21" s="25">
        <f>SUM(AC14:AC19)</f>
        <v>1</v>
      </c>
      <c r="AD21" s="26">
        <f>SUM(AD14:AD20)</f>
        <v>1</v>
      </c>
      <c r="AE21" s="28"/>
      <c r="AF21" s="19">
        <f>SUM(AF14:AF19)</f>
        <v>98</v>
      </c>
      <c r="AG21" s="20">
        <f>SUM(AG14:AG20)</f>
        <v>4</v>
      </c>
      <c r="AH21" s="21">
        <f>SUM(AH14:AH19)</f>
        <v>1</v>
      </c>
      <c r="AI21" s="22">
        <f>SUM(AI14:AI19)</f>
        <v>1</v>
      </c>
      <c r="AJ21" s="25">
        <f>SUM(AJ14:AJ19)</f>
        <v>1</v>
      </c>
      <c r="AK21" s="26">
        <f>SUM(AK14:AK20)</f>
        <v>1</v>
      </c>
      <c r="AL21" s="28"/>
      <c r="AM21" s="19">
        <f>SUM(AM14:AM19)</f>
        <v>94</v>
      </c>
      <c r="AN21" s="20">
        <f>SUM(AN14:AN20)</f>
        <v>4</v>
      </c>
      <c r="AO21" s="21">
        <f>SUM(AO14:AO19)</f>
        <v>0</v>
      </c>
      <c r="AP21" s="22">
        <f>SUM(AP14:AP19)</f>
        <v>0</v>
      </c>
      <c r="AQ21" s="25">
        <f>SUM(AQ14:AQ19)</f>
        <v>0.95918367346938771</v>
      </c>
      <c r="AR21" s="26">
        <f>SUM(AR14:AR20)</f>
        <v>1</v>
      </c>
    </row>
    <row r="22" spans="1:44" s="308" customFormat="1" ht="15" thickBot="1" x14ac:dyDescent="0.2">
      <c r="A22" s="366" t="s">
        <v>68</v>
      </c>
      <c r="B22" s="367"/>
      <c r="C22" s="368" t="s">
        <v>14</v>
      </c>
      <c r="D22" s="367"/>
      <c r="E22" s="367"/>
      <c r="F22" s="367"/>
      <c r="G22" s="367"/>
      <c r="H22" s="369"/>
      <c r="I22" s="28"/>
      <c r="J22" s="32" t="str">
        <f>C22</f>
        <v>British Columbia</v>
      </c>
      <c r="K22" s="32" t="s">
        <v>13</v>
      </c>
      <c r="L22" s="360" t="s">
        <v>8</v>
      </c>
      <c r="M22" s="361"/>
      <c r="N22" s="362"/>
      <c r="O22" s="32" t="s">
        <v>69</v>
      </c>
      <c r="P22" s="51">
        <v>6</v>
      </c>
      <c r="Q22" s="28"/>
      <c r="R22" s="32" t="s">
        <v>13</v>
      </c>
      <c r="S22" s="360" t="s">
        <v>81</v>
      </c>
      <c r="T22" s="361"/>
      <c r="U22" s="362"/>
      <c r="V22" s="32" t="s">
        <v>69</v>
      </c>
      <c r="W22" s="51">
        <v>13</v>
      </c>
      <c r="X22" s="28"/>
      <c r="Y22" s="32" t="s">
        <v>13</v>
      </c>
      <c r="Z22" s="360" t="s">
        <v>22</v>
      </c>
      <c r="AA22" s="361"/>
      <c r="AB22" s="362"/>
      <c r="AC22" s="32" t="s">
        <v>69</v>
      </c>
      <c r="AD22" s="51">
        <v>22</v>
      </c>
      <c r="AE22" s="28"/>
      <c r="AF22" s="32" t="s">
        <v>13</v>
      </c>
      <c r="AG22" s="360" t="s">
        <v>81</v>
      </c>
      <c r="AH22" s="361"/>
      <c r="AI22" s="362"/>
      <c r="AJ22" s="32" t="s">
        <v>69</v>
      </c>
      <c r="AK22" s="330">
        <v>28</v>
      </c>
      <c r="AL22" s="28"/>
      <c r="AM22" s="32" t="s">
        <v>13</v>
      </c>
      <c r="AN22" s="360" t="s">
        <v>22</v>
      </c>
      <c r="AO22" s="361"/>
      <c r="AP22" s="362"/>
      <c r="AQ22" s="32" t="s">
        <v>69</v>
      </c>
      <c r="AR22" s="330">
        <v>31</v>
      </c>
    </row>
    <row r="23" spans="1:44" s="308" customFormat="1" ht="43" thickBot="1" x14ac:dyDescent="0.2">
      <c r="A23" s="16" t="s">
        <v>0</v>
      </c>
      <c r="B23" s="16" t="s">
        <v>60</v>
      </c>
      <c r="C23" s="16" t="s">
        <v>1</v>
      </c>
      <c r="D23" s="16" t="s">
        <v>4</v>
      </c>
      <c r="E23" s="16" t="s">
        <v>2</v>
      </c>
      <c r="F23" s="16" t="s">
        <v>3</v>
      </c>
      <c r="G23" s="14" t="s">
        <v>6</v>
      </c>
      <c r="H23" s="14" t="s">
        <v>5</v>
      </c>
      <c r="I23" s="28"/>
      <c r="J23" s="33" t="s">
        <v>0</v>
      </c>
      <c r="K23" s="34" t="s">
        <v>11</v>
      </c>
      <c r="L23" s="34" t="s">
        <v>10</v>
      </c>
      <c r="M23" s="34" t="s">
        <v>9</v>
      </c>
      <c r="N23" s="35" t="s">
        <v>15</v>
      </c>
      <c r="O23" s="36" t="s">
        <v>16</v>
      </c>
      <c r="P23" s="36" t="s">
        <v>12</v>
      </c>
      <c r="Q23" s="28"/>
      <c r="R23" s="34" t="s">
        <v>11</v>
      </c>
      <c r="S23" s="34" t="s">
        <v>10</v>
      </c>
      <c r="T23" s="34" t="s">
        <v>9</v>
      </c>
      <c r="U23" s="35" t="s">
        <v>15</v>
      </c>
      <c r="V23" s="36" t="s">
        <v>16</v>
      </c>
      <c r="W23" s="36" t="s">
        <v>12</v>
      </c>
      <c r="X23" s="28"/>
      <c r="Y23" s="34" t="s">
        <v>11</v>
      </c>
      <c r="Z23" s="34" t="s">
        <v>10</v>
      </c>
      <c r="AA23" s="34" t="s">
        <v>9</v>
      </c>
      <c r="AB23" s="35" t="s">
        <v>15</v>
      </c>
      <c r="AC23" s="36" t="s">
        <v>16</v>
      </c>
      <c r="AD23" s="36" t="s">
        <v>12</v>
      </c>
      <c r="AE23" s="28"/>
      <c r="AF23" s="34" t="s">
        <v>11</v>
      </c>
      <c r="AG23" s="34" t="s">
        <v>10</v>
      </c>
      <c r="AH23" s="34" t="s">
        <v>9</v>
      </c>
      <c r="AI23" s="35" t="s">
        <v>15</v>
      </c>
      <c r="AJ23" s="36" t="s">
        <v>16</v>
      </c>
      <c r="AK23" s="36" t="s">
        <v>12</v>
      </c>
      <c r="AL23" s="28"/>
      <c r="AM23" s="34" t="s">
        <v>11</v>
      </c>
      <c r="AN23" s="34" t="s">
        <v>10</v>
      </c>
      <c r="AO23" s="34" t="s">
        <v>9</v>
      </c>
      <c r="AP23" s="35" t="s">
        <v>15</v>
      </c>
      <c r="AQ23" s="36" t="s">
        <v>16</v>
      </c>
      <c r="AR23" s="36" t="s">
        <v>12</v>
      </c>
    </row>
    <row r="24" spans="1:44" s="308" customFormat="1" ht="14" thickBot="1" x14ac:dyDescent="0.2">
      <c r="A24" s="27" t="s">
        <v>152</v>
      </c>
      <c r="B24" s="27">
        <v>4</v>
      </c>
      <c r="C24" s="18">
        <f t="shared" ref="C24:C29" si="47">K24+R24+Y24+AF24+AM24</f>
        <v>237</v>
      </c>
      <c r="D24" s="18">
        <f t="shared" ref="D24:D29" si="48">L24+S24+Z24+AG24+AN24</f>
        <v>17</v>
      </c>
      <c r="E24" s="18">
        <f t="shared" ref="E24:E29" si="49">M24+T24+AA24+AH24+AO24</f>
        <v>5</v>
      </c>
      <c r="F24" s="18">
        <f t="shared" ref="F24:F29" si="50">N24+U24+AB24+AI24+AP24</f>
        <v>3</v>
      </c>
      <c r="G24" s="37">
        <f t="shared" ref="G24:G29" si="51">IF($C$31=0,0,C24/$C$31)</f>
        <v>0.50318471337579618</v>
      </c>
      <c r="H24" s="37">
        <f t="shared" ref="H24:H30" si="52">IF($D$31=0,0,D24/$D$31)</f>
        <v>0.68</v>
      </c>
      <c r="I24" s="38">
        <f t="shared" ref="I24:I30" si="53">IF($B24="","",$B24)</f>
        <v>4</v>
      </c>
      <c r="J24" s="27" t="str">
        <f t="shared" ref="J24:J29" si="54">IF($A24="","",$A24)</f>
        <v>Maryam Salehizadeh</v>
      </c>
      <c r="K24" s="42">
        <v>57</v>
      </c>
      <c r="L24" s="311">
        <v>4</v>
      </c>
      <c r="M24" s="43">
        <v>1</v>
      </c>
      <c r="N24" s="43"/>
      <c r="O24" s="39">
        <f t="shared" ref="O24:O29" si="55">IF($K$31=0,0,K24/$K$31)</f>
        <v>0.5757575757575758</v>
      </c>
      <c r="P24" s="39">
        <f t="shared" ref="P24:P30" si="56">IF($L$31=0,0,L24/$L$31)</f>
        <v>0.8</v>
      </c>
      <c r="Q24" s="38">
        <f t="shared" ref="Q24:Q29" si="57">IF($B24="","",$B24)</f>
        <v>4</v>
      </c>
      <c r="R24" s="42">
        <v>62</v>
      </c>
      <c r="S24" s="311">
        <v>1</v>
      </c>
      <c r="T24" s="43">
        <v>2</v>
      </c>
      <c r="U24" s="43">
        <v>2</v>
      </c>
      <c r="V24" s="39">
        <f t="shared" ref="V24:V29" si="58">IF($R$31=0,0,R24/$R$31)</f>
        <v>0.6262626262626263</v>
      </c>
      <c r="W24" s="39">
        <f t="shared" ref="W24:W30" si="59">IF($S$31=0,0,S24/$S$31)</f>
        <v>1</v>
      </c>
      <c r="X24" s="38">
        <f t="shared" ref="X24:X29" si="60">IF($B24="","",$B24)</f>
        <v>4</v>
      </c>
      <c r="Y24" s="42">
        <v>28</v>
      </c>
      <c r="Z24" s="311">
        <v>6</v>
      </c>
      <c r="AA24" s="43">
        <v>1</v>
      </c>
      <c r="AB24" s="43">
        <v>1</v>
      </c>
      <c r="AC24" s="39">
        <f t="shared" ref="AC24:AC29" si="61">IF($Y$31=0,0,Y24/$Y$31)</f>
        <v>0.2857142857142857</v>
      </c>
      <c r="AD24" s="39">
        <f t="shared" ref="AD24:AD30" si="62">IF($Z$31=0,0,Z24/$Z$31)</f>
        <v>0.5</v>
      </c>
      <c r="AE24" s="38">
        <f t="shared" ref="AE24:AE29" si="63">IF($B24="","",$B24)</f>
        <v>4</v>
      </c>
      <c r="AF24" s="42">
        <v>44</v>
      </c>
      <c r="AG24" s="311"/>
      <c r="AH24" s="43"/>
      <c r="AI24" s="43"/>
      <c r="AJ24" s="39">
        <f t="shared" ref="AJ24:AJ29" si="64">IF($AF$31=0,0,AF24/$AF$31)</f>
        <v>0.5714285714285714</v>
      </c>
      <c r="AK24" s="39">
        <f t="shared" ref="AK24:AK30" si="65">IF($AG$31=0,0,AG24/$AG$31)</f>
        <v>0</v>
      </c>
      <c r="AL24" s="38">
        <f t="shared" ref="AL24:AL29" si="66">IF($B24="","",$B24)</f>
        <v>4</v>
      </c>
      <c r="AM24" s="42">
        <v>46</v>
      </c>
      <c r="AN24" s="311">
        <v>6</v>
      </c>
      <c r="AO24" s="43">
        <v>1</v>
      </c>
      <c r="AP24" s="43"/>
      <c r="AQ24" s="39">
        <f t="shared" ref="AQ24:AQ29" si="67">IF($AF$31=0,0,AM24/$AF$31)</f>
        <v>0.59740259740259738</v>
      </c>
      <c r="AR24" s="39">
        <f t="shared" ref="AR24:AR30" si="68">IF($AG$31=0,0,AN24/$AG$31)</f>
        <v>0</v>
      </c>
    </row>
    <row r="25" spans="1:44" s="308" customFormat="1" ht="14" thickBot="1" x14ac:dyDescent="0.2">
      <c r="A25" s="27" t="s">
        <v>153</v>
      </c>
      <c r="B25" s="27">
        <v>1</v>
      </c>
      <c r="C25" s="18">
        <f t="shared" si="47"/>
        <v>86</v>
      </c>
      <c r="D25" s="18">
        <f t="shared" si="48"/>
        <v>5</v>
      </c>
      <c r="E25" s="18">
        <f t="shared" si="49"/>
        <v>0</v>
      </c>
      <c r="F25" s="18">
        <f t="shared" si="50"/>
        <v>0</v>
      </c>
      <c r="G25" s="37">
        <f t="shared" si="51"/>
        <v>0.18259023354564755</v>
      </c>
      <c r="H25" s="37">
        <f t="shared" si="52"/>
        <v>0.2</v>
      </c>
      <c r="I25" s="38">
        <f t="shared" si="53"/>
        <v>1</v>
      </c>
      <c r="J25" s="27" t="str">
        <f t="shared" si="54"/>
        <v>Haley Olinyk</v>
      </c>
      <c r="K25" s="42">
        <v>35</v>
      </c>
      <c r="L25" s="311">
        <v>1</v>
      </c>
      <c r="M25" s="43"/>
      <c r="N25" s="43"/>
      <c r="O25" s="39">
        <f t="shared" si="55"/>
        <v>0.35353535353535354</v>
      </c>
      <c r="P25" s="39">
        <f t="shared" si="56"/>
        <v>0.2</v>
      </c>
      <c r="Q25" s="38">
        <f t="shared" si="57"/>
        <v>1</v>
      </c>
      <c r="R25" s="42">
        <v>9</v>
      </c>
      <c r="S25" s="311"/>
      <c r="T25" s="43"/>
      <c r="U25" s="43"/>
      <c r="V25" s="39">
        <f t="shared" si="58"/>
        <v>9.0909090909090912E-2</v>
      </c>
      <c r="W25" s="39">
        <f t="shared" si="59"/>
        <v>0</v>
      </c>
      <c r="X25" s="38">
        <f t="shared" si="60"/>
        <v>1</v>
      </c>
      <c r="Y25" s="42">
        <v>21</v>
      </c>
      <c r="Z25" s="311">
        <v>3</v>
      </c>
      <c r="AA25" s="43"/>
      <c r="AB25" s="43"/>
      <c r="AC25" s="39">
        <f t="shared" si="61"/>
        <v>0.21428571428571427</v>
      </c>
      <c r="AD25" s="39">
        <f t="shared" si="62"/>
        <v>0.25</v>
      </c>
      <c r="AE25" s="38">
        <f t="shared" si="63"/>
        <v>1</v>
      </c>
      <c r="AF25" s="42">
        <v>6</v>
      </c>
      <c r="AG25" s="311"/>
      <c r="AH25" s="43"/>
      <c r="AI25" s="43"/>
      <c r="AJ25" s="39">
        <f t="shared" si="64"/>
        <v>7.792207792207792E-2</v>
      </c>
      <c r="AK25" s="39">
        <f t="shared" si="65"/>
        <v>0</v>
      </c>
      <c r="AL25" s="38">
        <f t="shared" si="66"/>
        <v>1</v>
      </c>
      <c r="AM25" s="42">
        <v>15</v>
      </c>
      <c r="AN25" s="311">
        <v>1</v>
      </c>
      <c r="AO25" s="43"/>
      <c r="AP25" s="43"/>
      <c r="AQ25" s="39">
        <f t="shared" si="67"/>
        <v>0.19480519480519481</v>
      </c>
      <c r="AR25" s="39">
        <f t="shared" si="68"/>
        <v>0</v>
      </c>
    </row>
    <row r="26" spans="1:44" s="308" customFormat="1" ht="14" thickBot="1" x14ac:dyDescent="0.2">
      <c r="A26" s="27" t="s">
        <v>154</v>
      </c>
      <c r="B26" s="27">
        <v>7</v>
      </c>
      <c r="C26" s="18">
        <f t="shared" si="47"/>
        <v>109</v>
      </c>
      <c r="D26" s="18">
        <f t="shared" si="48"/>
        <v>2</v>
      </c>
      <c r="E26" s="18">
        <f t="shared" si="49"/>
        <v>0</v>
      </c>
      <c r="F26" s="18">
        <f t="shared" si="50"/>
        <v>0</v>
      </c>
      <c r="G26" s="37">
        <f t="shared" si="51"/>
        <v>0.23142250530785563</v>
      </c>
      <c r="H26" s="37">
        <f t="shared" si="52"/>
        <v>0.08</v>
      </c>
      <c r="I26" s="38">
        <f t="shared" si="53"/>
        <v>7</v>
      </c>
      <c r="J26" s="27" t="str">
        <f t="shared" si="54"/>
        <v>Amanda Pang</v>
      </c>
      <c r="K26" s="42">
        <v>7</v>
      </c>
      <c r="L26" s="311"/>
      <c r="M26" s="43"/>
      <c r="N26" s="43"/>
      <c r="O26" s="39">
        <f t="shared" si="55"/>
        <v>7.0707070707070704E-2</v>
      </c>
      <c r="P26" s="39">
        <f t="shared" si="56"/>
        <v>0</v>
      </c>
      <c r="Q26" s="38">
        <f t="shared" si="57"/>
        <v>7</v>
      </c>
      <c r="R26" s="42">
        <v>24</v>
      </c>
      <c r="S26" s="311"/>
      <c r="T26" s="43"/>
      <c r="U26" s="43"/>
      <c r="V26" s="39">
        <f t="shared" si="58"/>
        <v>0.24242424242424243</v>
      </c>
      <c r="W26" s="39">
        <f t="shared" si="59"/>
        <v>0</v>
      </c>
      <c r="X26" s="38">
        <f t="shared" si="60"/>
        <v>7</v>
      </c>
      <c r="Y26" s="42">
        <v>26</v>
      </c>
      <c r="Z26" s="311">
        <v>2</v>
      </c>
      <c r="AA26" s="43"/>
      <c r="AB26" s="43"/>
      <c r="AC26" s="39">
        <f t="shared" si="61"/>
        <v>0.26530612244897961</v>
      </c>
      <c r="AD26" s="39">
        <f t="shared" si="62"/>
        <v>0.16666666666666666</v>
      </c>
      <c r="AE26" s="38">
        <f t="shared" si="63"/>
        <v>7</v>
      </c>
      <c r="AF26" s="42">
        <v>23</v>
      </c>
      <c r="AG26" s="311"/>
      <c r="AH26" s="43"/>
      <c r="AI26" s="43"/>
      <c r="AJ26" s="39">
        <f t="shared" si="64"/>
        <v>0.29870129870129869</v>
      </c>
      <c r="AK26" s="39">
        <f t="shared" si="65"/>
        <v>0</v>
      </c>
      <c r="AL26" s="38">
        <f t="shared" si="66"/>
        <v>7</v>
      </c>
      <c r="AM26" s="42">
        <v>29</v>
      </c>
      <c r="AN26" s="311"/>
      <c r="AO26" s="43"/>
      <c r="AP26" s="43"/>
      <c r="AQ26" s="39">
        <f t="shared" si="67"/>
        <v>0.37662337662337664</v>
      </c>
      <c r="AR26" s="39">
        <f t="shared" si="68"/>
        <v>0</v>
      </c>
    </row>
    <row r="27" spans="1:44" s="308" customFormat="1" ht="14" thickBot="1" x14ac:dyDescent="0.2">
      <c r="A27" s="27" t="s">
        <v>184</v>
      </c>
      <c r="B27" s="27">
        <v>5</v>
      </c>
      <c r="C27" s="18">
        <f t="shared" si="47"/>
        <v>39</v>
      </c>
      <c r="D27" s="18">
        <f t="shared" si="48"/>
        <v>1</v>
      </c>
      <c r="E27" s="18">
        <f t="shared" si="49"/>
        <v>0</v>
      </c>
      <c r="F27" s="18">
        <f t="shared" si="50"/>
        <v>0</v>
      </c>
      <c r="G27" s="37">
        <f t="shared" si="51"/>
        <v>8.2802547770700632E-2</v>
      </c>
      <c r="H27" s="37">
        <f t="shared" si="52"/>
        <v>0.04</v>
      </c>
      <c r="I27" s="38">
        <f t="shared" si="53"/>
        <v>5</v>
      </c>
      <c r="J27" s="27" t="str">
        <f t="shared" si="54"/>
        <v>Melody Shih</v>
      </c>
      <c r="K27" s="42"/>
      <c r="L27" s="311"/>
      <c r="M27" s="43"/>
      <c r="N27" s="43"/>
      <c r="O27" s="39">
        <f t="shared" si="55"/>
        <v>0</v>
      </c>
      <c r="P27" s="39">
        <f t="shared" si="56"/>
        <v>0</v>
      </c>
      <c r="Q27" s="38">
        <f t="shared" si="57"/>
        <v>5</v>
      </c>
      <c r="R27" s="42">
        <v>4</v>
      </c>
      <c r="S27" s="311"/>
      <c r="T27" s="43"/>
      <c r="U27" s="43"/>
      <c r="V27" s="39">
        <f t="shared" si="58"/>
        <v>4.0404040404040407E-2</v>
      </c>
      <c r="W27" s="39">
        <f t="shared" si="59"/>
        <v>0</v>
      </c>
      <c r="X27" s="38">
        <f t="shared" si="60"/>
        <v>5</v>
      </c>
      <c r="Y27" s="42">
        <v>23</v>
      </c>
      <c r="Z27" s="311">
        <v>1</v>
      </c>
      <c r="AA27" s="43"/>
      <c r="AB27" s="43"/>
      <c r="AC27" s="39">
        <f t="shared" si="61"/>
        <v>0.23469387755102042</v>
      </c>
      <c r="AD27" s="39">
        <f t="shared" si="62"/>
        <v>8.3333333333333329E-2</v>
      </c>
      <c r="AE27" s="38">
        <f t="shared" si="63"/>
        <v>5</v>
      </c>
      <c r="AF27" s="42">
        <v>4</v>
      </c>
      <c r="AG27" s="311"/>
      <c r="AH27" s="43"/>
      <c r="AI27" s="43"/>
      <c r="AJ27" s="39">
        <f t="shared" si="64"/>
        <v>5.1948051948051951E-2</v>
      </c>
      <c r="AK27" s="39">
        <f t="shared" si="65"/>
        <v>0</v>
      </c>
      <c r="AL27" s="38">
        <f t="shared" si="66"/>
        <v>5</v>
      </c>
      <c r="AM27" s="42">
        <v>8</v>
      </c>
      <c r="AN27" s="311"/>
      <c r="AO27" s="43"/>
      <c r="AP27" s="43"/>
      <c r="AQ27" s="39">
        <f t="shared" si="67"/>
        <v>0.1038961038961039</v>
      </c>
      <c r="AR27" s="39">
        <f t="shared" si="68"/>
        <v>0</v>
      </c>
    </row>
    <row r="28" spans="1:44" s="308" customFormat="1" ht="14" thickBot="1" x14ac:dyDescent="0.2">
      <c r="A28" s="316"/>
      <c r="B28" s="322"/>
      <c r="C28" s="18">
        <f t="shared" si="47"/>
        <v>0</v>
      </c>
      <c r="D28" s="18">
        <f t="shared" si="48"/>
        <v>0</v>
      </c>
      <c r="E28" s="18">
        <f t="shared" si="49"/>
        <v>0</v>
      </c>
      <c r="F28" s="18">
        <f t="shared" si="50"/>
        <v>0</v>
      </c>
      <c r="G28" s="37">
        <f t="shared" si="51"/>
        <v>0</v>
      </c>
      <c r="H28" s="37">
        <f t="shared" si="52"/>
        <v>0</v>
      </c>
      <c r="I28" s="38" t="str">
        <f t="shared" si="53"/>
        <v/>
      </c>
      <c r="J28" s="27" t="str">
        <f t="shared" si="54"/>
        <v/>
      </c>
      <c r="K28" s="312"/>
      <c r="L28" s="311"/>
      <c r="M28" s="43"/>
      <c r="N28" s="43"/>
      <c r="O28" s="39">
        <f t="shared" si="55"/>
        <v>0</v>
      </c>
      <c r="P28" s="39">
        <f t="shared" si="56"/>
        <v>0</v>
      </c>
      <c r="Q28" s="38" t="str">
        <f t="shared" si="57"/>
        <v/>
      </c>
      <c r="R28" s="42"/>
      <c r="S28" s="311"/>
      <c r="T28" s="43"/>
      <c r="U28" s="43"/>
      <c r="V28" s="39">
        <f t="shared" si="58"/>
        <v>0</v>
      </c>
      <c r="W28" s="39">
        <f t="shared" si="59"/>
        <v>0</v>
      </c>
      <c r="X28" s="38" t="str">
        <f t="shared" si="60"/>
        <v/>
      </c>
      <c r="Y28" s="42"/>
      <c r="Z28" s="311"/>
      <c r="AA28" s="43"/>
      <c r="AB28" s="43"/>
      <c r="AC28" s="39">
        <f t="shared" si="61"/>
        <v>0</v>
      </c>
      <c r="AD28" s="39">
        <f t="shared" si="62"/>
        <v>0</v>
      </c>
      <c r="AE28" s="38" t="str">
        <f t="shared" si="63"/>
        <v/>
      </c>
      <c r="AF28" s="42"/>
      <c r="AG28" s="311"/>
      <c r="AH28" s="43"/>
      <c r="AI28" s="43"/>
      <c r="AJ28" s="39">
        <f t="shared" si="64"/>
        <v>0</v>
      </c>
      <c r="AK28" s="39">
        <f t="shared" si="65"/>
        <v>0</v>
      </c>
      <c r="AL28" s="38" t="str">
        <f t="shared" si="66"/>
        <v/>
      </c>
      <c r="AM28" s="42"/>
      <c r="AN28" s="311"/>
      <c r="AO28" s="43"/>
      <c r="AP28" s="43"/>
      <c r="AQ28" s="39">
        <f t="shared" si="67"/>
        <v>0</v>
      </c>
      <c r="AR28" s="39">
        <f t="shared" si="68"/>
        <v>0</v>
      </c>
    </row>
    <row r="29" spans="1:44" s="308" customFormat="1" ht="14" thickBot="1" x14ac:dyDescent="0.2">
      <c r="A29" s="316"/>
      <c r="B29" s="331"/>
      <c r="C29" s="18">
        <f t="shared" si="47"/>
        <v>0</v>
      </c>
      <c r="D29" s="18">
        <f t="shared" si="48"/>
        <v>0</v>
      </c>
      <c r="E29" s="18">
        <f t="shared" si="49"/>
        <v>0</v>
      </c>
      <c r="F29" s="18">
        <f t="shared" si="50"/>
        <v>0</v>
      </c>
      <c r="G29" s="37">
        <f t="shared" si="51"/>
        <v>0</v>
      </c>
      <c r="H29" s="37">
        <f t="shared" si="52"/>
        <v>0</v>
      </c>
      <c r="I29" s="38" t="str">
        <f t="shared" si="53"/>
        <v/>
      </c>
      <c r="J29" s="27" t="str">
        <f t="shared" si="54"/>
        <v/>
      </c>
      <c r="K29" s="312"/>
      <c r="L29" s="311"/>
      <c r="M29" s="43"/>
      <c r="N29" s="43"/>
      <c r="O29" s="39">
        <f t="shared" si="55"/>
        <v>0</v>
      </c>
      <c r="P29" s="39">
        <f t="shared" si="56"/>
        <v>0</v>
      </c>
      <c r="Q29" s="38" t="str">
        <f t="shared" si="57"/>
        <v/>
      </c>
      <c r="R29" s="42"/>
      <c r="S29" s="311"/>
      <c r="T29" s="43"/>
      <c r="U29" s="43"/>
      <c r="V29" s="39">
        <f t="shared" si="58"/>
        <v>0</v>
      </c>
      <c r="W29" s="39">
        <f t="shared" si="59"/>
        <v>0</v>
      </c>
      <c r="X29" s="38" t="str">
        <f t="shared" si="60"/>
        <v/>
      </c>
      <c r="Y29" s="42"/>
      <c r="Z29" s="311"/>
      <c r="AA29" s="43"/>
      <c r="AB29" s="43"/>
      <c r="AC29" s="39">
        <f t="shared" si="61"/>
        <v>0</v>
      </c>
      <c r="AD29" s="39">
        <f t="shared" si="62"/>
        <v>0</v>
      </c>
      <c r="AE29" s="38" t="str">
        <f t="shared" si="63"/>
        <v/>
      </c>
      <c r="AF29" s="42"/>
      <c r="AG29" s="311"/>
      <c r="AH29" s="43"/>
      <c r="AI29" s="43"/>
      <c r="AJ29" s="39">
        <f t="shared" si="64"/>
        <v>0</v>
      </c>
      <c r="AK29" s="39">
        <f t="shared" si="65"/>
        <v>0</v>
      </c>
      <c r="AL29" s="38" t="str">
        <f t="shared" si="66"/>
        <v/>
      </c>
      <c r="AM29" s="42"/>
      <c r="AN29" s="311"/>
      <c r="AO29" s="43"/>
      <c r="AP29" s="43"/>
      <c r="AQ29" s="39">
        <f t="shared" si="67"/>
        <v>0</v>
      </c>
      <c r="AR29" s="39">
        <f t="shared" si="68"/>
        <v>0</v>
      </c>
    </row>
    <row r="30" spans="1:44" s="308" customFormat="1" ht="14" thickBot="1" x14ac:dyDescent="0.2">
      <c r="A30" s="40" t="s">
        <v>19</v>
      </c>
      <c r="B30" s="40"/>
      <c r="C30" s="18"/>
      <c r="D30" s="40">
        <f>L30+S30+Z30+AG30+AN30</f>
        <v>0</v>
      </c>
      <c r="E30" s="18"/>
      <c r="F30" s="18"/>
      <c r="G30" s="17"/>
      <c r="H30" s="37">
        <f t="shared" si="52"/>
        <v>0</v>
      </c>
      <c r="I30" s="38" t="str">
        <f t="shared" si="53"/>
        <v/>
      </c>
      <c r="J30" s="41" t="s">
        <v>19</v>
      </c>
      <c r="K30" s="42"/>
      <c r="L30" s="314"/>
      <c r="M30" s="43"/>
      <c r="N30" s="43"/>
      <c r="O30" s="39"/>
      <c r="P30" s="39">
        <f t="shared" si="56"/>
        <v>0</v>
      </c>
      <c r="Q30" s="28"/>
      <c r="R30" s="42"/>
      <c r="S30" s="314"/>
      <c r="T30" s="43"/>
      <c r="U30" s="43"/>
      <c r="V30" s="39"/>
      <c r="W30" s="39">
        <f t="shared" si="59"/>
        <v>0</v>
      </c>
      <c r="X30" s="28"/>
      <c r="Y30" s="42"/>
      <c r="Z30" s="314"/>
      <c r="AA30" s="43"/>
      <c r="AB30" s="43"/>
      <c r="AC30" s="39"/>
      <c r="AD30" s="39">
        <f t="shared" si="62"/>
        <v>0</v>
      </c>
      <c r="AE30" s="28"/>
      <c r="AF30" s="42"/>
      <c r="AG30" s="314"/>
      <c r="AH30" s="43"/>
      <c r="AI30" s="43"/>
      <c r="AJ30" s="39"/>
      <c r="AK30" s="39">
        <f t="shared" si="65"/>
        <v>0</v>
      </c>
      <c r="AL30" s="28"/>
      <c r="AM30" s="42"/>
      <c r="AN30" s="314"/>
      <c r="AO30" s="43"/>
      <c r="AP30" s="43"/>
      <c r="AQ30" s="39"/>
      <c r="AR30" s="39">
        <f t="shared" si="68"/>
        <v>0</v>
      </c>
    </row>
    <row r="31" spans="1:44" s="308" customFormat="1" ht="14" thickBot="1" x14ac:dyDescent="0.2">
      <c r="A31" s="46"/>
      <c r="B31" s="46"/>
      <c r="C31" s="19">
        <f t="shared" ref="C31:H31" si="69">SUM(C24:C29)</f>
        <v>471</v>
      </c>
      <c r="D31" s="20">
        <f>SUM(D24:D30)</f>
        <v>25</v>
      </c>
      <c r="E31" s="21">
        <f t="shared" si="69"/>
        <v>5</v>
      </c>
      <c r="F31" s="22">
        <f t="shared" si="69"/>
        <v>3</v>
      </c>
      <c r="G31" s="23">
        <f t="shared" si="69"/>
        <v>1</v>
      </c>
      <c r="H31" s="24">
        <f t="shared" si="69"/>
        <v>1</v>
      </c>
      <c r="I31" s="28"/>
      <c r="J31" s="43"/>
      <c r="K31" s="19">
        <f>SUM(K24:K29)</f>
        <v>99</v>
      </c>
      <c r="L31" s="20">
        <f>SUM(L24:L30)</f>
        <v>5</v>
      </c>
      <c r="M31" s="21">
        <f>SUM(M24:M29)</f>
        <v>1</v>
      </c>
      <c r="N31" s="22">
        <f>SUM(N24:N29)</f>
        <v>0</v>
      </c>
      <c r="O31" s="25">
        <f>SUM(O24:O29)</f>
        <v>1</v>
      </c>
      <c r="P31" s="26">
        <f>SUM(P24:P30)</f>
        <v>1</v>
      </c>
      <c r="Q31" s="28"/>
      <c r="R31" s="19">
        <f>SUM(R24:R29)</f>
        <v>99</v>
      </c>
      <c r="S31" s="20">
        <f>SUM(S24:S30)</f>
        <v>1</v>
      </c>
      <c r="T31" s="21">
        <f>SUM(T24:T29)</f>
        <v>2</v>
      </c>
      <c r="U31" s="22">
        <f>SUM(U24:U29)</f>
        <v>2</v>
      </c>
      <c r="V31" s="25">
        <f>SUM(V24:V29)</f>
        <v>1</v>
      </c>
      <c r="W31" s="26">
        <f>SUM(W24:W30)</f>
        <v>1</v>
      </c>
      <c r="X31" s="28"/>
      <c r="Y31" s="19">
        <f>SUM(Y24:Y29)</f>
        <v>98</v>
      </c>
      <c r="Z31" s="20">
        <f>SUM(Z24:Z30)</f>
        <v>12</v>
      </c>
      <c r="AA31" s="21">
        <f>SUM(AA24:AA29)</f>
        <v>1</v>
      </c>
      <c r="AB31" s="22">
        <f>SUM(AB24:AB29)</f>
        <v>1</v>
      </c>
      <c r="AC31" s="25">
        <f>SUM(AC24:AC29)</f>
        <v>1</v>
      </c>
      <c r="AD31" s="26">
        <f>SUM(AD24:AD30)</f>
        <v>1</v>
      </c>
      <c r="AE31" s="28"/>
      <c r="AF31" s="19">
        <f>SUM(AF24:AF29)</f>
        <v>77</v>
      </c>
      <c r="AG31" s="20">
        <f>SUM(AG24:AG30)</f>
        <v>0</v>
      </c>
      <c r="AH31" s="21">
        <f>SUM(AH24:AH29)</f>
        <v>0</v>
      </c>
      <c r="AI31" s="22">
        <f>SUM(AI24:AI29)</f>
        <v>0</v>
      </c>
      <c r="AJ31" s="25">
        <f>SUM(AJ24:AJ29)</f>
        <v>1</v>
      </c>
      <c r="AK31" s="26">
        <f>SUM(AK24:AK30)</f>
        <v>0</v>
      </c>
      <c r="AL31" s="28"/>
      <c r="AM31" s="19">
        <f>SUM(AM24:AM29)</f>
        <v>98</v>
      </c>
      <c r="AN31" s="20">
        <f>SUM(AN24:AN30)</f>
        <v>7</v>
      </c>
      <c r="AO31" s="21">
        <f>SUM(AO24:AO29)</f>
        <v>1</v>
      </c>
      <c r="AP31" s="22">
        <f>SUM(AP24:AP29)</f>
        <v>0</v>
      </c>
      <c r="AQ31" s="25">
        <f>SUM(AQ24:AQ29)</f>
        <v>1.2727272727272727</v>
      </c>
      <c r="AR31" s="26">
        <f>SUM(AR24:AR30)</f>
        <v>0</v>
      </c>
    </row>
    <row r="32" spans="1:44" s="308" customFormat="1" ht="15" thickBot="1" x14ac:dyDescent="0.2">
      <c r="A32" s="366" t="s">
        <v>68</v>
      </c>
      <c r="B32" s="367"/>
      <c r="C32" s="368" t="s">
        <v>22</v>
      </c>
      <c r="D32" s="367"/>
      <c r="E32" s="367"/>
      <c r="F32" s="367"/>
      <c r="G32" s="367"/>
      <c r="H32" s="369"/>
      <c r="I32" s="28"/>
      <c r="J32" s="32" t="str">
        <f>C32</f>
        <v>Nova Scotia</v>
      </c>
      <c r="K32" s="32" t="s">
        <v>13</v>
      </c>
      <c r="L32" s="360" t="s">
        <v>81</v>
      </c>
      <c r="M32" s="361"/>
      <c r="N32" s="362"/>
      <c r="O32" s="32" t="s">
        <v>69</v>
      </c>
      <c r="P32" s="51">
        <v>5</v>
      </c>
      <c r="Q32" s="28"/>
      <c r="R32" s="32" t="s">
        <v>13</v>
      </c>
      <c r="S32" s="360" t="s">
        <v>8</v>
      </c>
      <c r="T32" s="361"/>
      <c r="U32" s="362"/>
      <c r="V32" s="32" t="s">
        <v>69</v>
      </c>
      <c r="W32" s="51">
        <v>12</v>
      </c>
      <c r="X32" s="28"/>
      <c r="Y32" s="32" t="s">
        <v>13</v>
      </c>
      <c r="Z32" s="360" t="s">
        <v>83</v>
      </c>
      <c r="AA32" s="361"/>
      <c r="AB32" s="362"/>
      <c r="AC32" s="32" t="s">
        <v>69</v>
      </c>
      <c r="AD32" s="51">
        <v>22</v>
      </c>
      <c r="AE32" s="28"/>
      <c r="AF32" s="32" t="s">
        <v>13</v>
      </c>
      <c r="AG32" s="360" t="s">
        <v>8</v>
      </c>
      <c r="AH32" s="361"/>
      <c r="AI32" s="362"/>
      <c r="AJ32" s="32" t="s">
        <v>69</v>
      </c>
      <c r="AK32" s="330">
        <v>27</v>
      </c>
      <c r="AL32" s="28"/>
      <c r="AM32" s="32" t="s">
        <v>13</v>
      </c>
      <c r="AN32" s="360" t="s">
        <v>83</v>
      </c>
      <c r="AO32" s="361"/>
      <c r="AP32" s="362"/>
      <c r="AQ32" s="32" t="s">
        <v>69</v>
      </c>
      <c r="AR32" s="330">
        <v>31</v>
      </c>
    </row>
    <row r="33" spans="1:44" s="308" customFormat="1" ht="43" thickBot="1" x14ac:dyDescent="0.2">
      <c r="A33" s="16" t="s">
        <v>0</v>
      </c>
      <c r="B33" s="16" t="s">
        <v>60</v>
      </c>
      <c r="C33" s="16" t="s">
        <v>1</v>
      </c>
      <c r="D33" s="16" t="s">
        <v>4</v>
      </c>
      <c r="E33" s="16" t="s">
        <v>2</v>
      </c>
      <c r="F33" s="16" t="s">
        <v>3</v>
      </c>
      <c r="G33" s="14" t="s">
        <v>6</v>
      </c>
      <c r="H33" s="14" t="s">
        <v>5</v>
      </c>
      <c r="I33" s="28"/>
      <c r="J33" s="33" t="s">
        <v>0</v>
      </c>
      <c r="K33" s="34" t="s">
        <v>11</v>
      </c>
      <c r="L33" s="34" t="s">
        <v>10</v>
      </c>
      <c r="M33" s="34" t="s">
        <v>9</v>
      </c>
      <c r="N33" s="35" t="s">
        <v>15</v>
      </c>
      <c r="O33" s="36" t="s">
        <v>16</v>
      </c>
      <c r="P33" s="36" t="s">
        <v>12</v>
      </c>
      <c r="Q33" s="28"/>
      <c r="R33" s="34" t="s">
        <v>11</v>
      </c>
      <c r="S33" s="34" t="s">
        <v>10</v>
      </c>
      <c r="T33" s="34" t="s">
        <v>9</v>
      </c>
      <c r="U33" s="35" t="s">
        <v>15</v>
      </c>
      <c r="V33" s="36" t="s">
        <v>16</v>
      </c>
      <c r="W33" s="36" t="s">
        <v>12</v>
      </c>
      <c r="X33" s="28"/>
      <c r="Y33" s="34" t="s">
        <v>11</v>
      </c>
      <c r="Z33" s="34" t="s">
        <v>10</v>
      </c>
      <c r="AA33" s="34" t="s">
        <v>9</v>
      </c>
      <c r="AB33" s="35" t="s">
        <v>15</v>
      </c>
      <c r="AC33" s="36" t="s">
        <v>16</v>
      </c>
      <c r="AD33" s="36" t="s">
        <v>12</v>
      </c>
      <c r="AE33" s="28"/>
      <c r="AF33" s="34" t="s">
        <v>11</v>
      </c>
      <c r="AG33" s="34" t="s">
        <v>10</v>
      </c>
      <c r="AH33" s="34" t="s">
        <v>9</v>
      </c>
      <c r="AI33" s="35" t="s">
        <v>15</v>
      </c>
      <c r="AJ33" s="36" t="s">
        <v>16</v>
      </c>
      <c r="AK33" s="36" t="s">
        <v>12</v>
      </c>
      <c r="AL33" s="28"/>
      <c r="AM33" s="34" t="s">
        <v>11</v>
      </c>
      <c r="AN33" s="34" t="s">
        <v>10</v>
      </c>
      <c r="AO33" s="34" t="s">
        <v>9</v>
      </c>
      <c r="AP33" s="35" t="s">
        <v>15</v>
      </c>
      <c r="AQ33" s="36" t="s">
        <v>16</v>
      </c>
      <c r="AR33" s="36" t="s">
        <v>12</v>
      </c>
    </row>
    <row r="34" spans="1:44" s="308" customFormat="1" ht="14" thickBot="1" x14ac:dyDescent="0.2">
      <c r="A34" s="27" t="s">
        <v>155</v>
      </c>
      <c r="B34" s="27" t="s">
        <v>104</v>
      </c>
      <c r="C34" s="18">
        <f t="shared" ref="C34:C39" si="70">K34+R34+Y34+AF34+AM34</f>
        <v>120</v>
      </c>
      <c r="D34" s="18">
        <f t="shared" ref="D34:D39" si="71">L34+S34+Z34+AG34+AN34</f>
        <v>4</v>
      </c>
      <c r="E34" s="18">
        <f t="shared" ref="E34:E39" si="72">M34+T34+AA34+AH34+AO34</f>
        <v>1</v>
      </c>
      <c r="F34" s="18">
        <f t="shared" ref="F34:F39" si="73">N34+U34+AB34+AI34+AP34</f>
        <v>1</v>
      </c>
      <c r="G34" s="37">
        <f t="shared" ref="G34:G39" si="74">IF($C$41=0,0,C34/$C$41)</f>
        <v>0.27210884353741499</v>
      </c>
      <c r="H34" s="37">
        <f t="shared" ref="H34:H40" si="75">IF($D$41=0,0,D34/$D$41)</f>
        <v>0.4</v>
      </c>
      <c r="I34" s="38" t="str">
        <f t="shared" ref="I34:I39" si="76">IF($B34="","",$B34)</f>
        <v>7</v>
      </c>
      <c r="J34" s="27" t="str">
        <f t="shared" ref="J34:J39" si="77">IF($A34="","",$A34)</f>
        <v>Jennie Bovard</v>
      </c>
      <c r="K34" s="42">
        <v>7</v>
      </c>
      <c r="L34" s="311"/>
      <c r="M34" s="43"/>
      <c r="N34" s="43"/>
      <c r="O34" s="39">
        <f t="shared" ref="O34:O39" si="78">IF($K$41=0,0,K34/$K$41)</f>
        <v>0.14000000000000001</v>
      </c>
      <c r="P34" s="39">
        <f t="shared" ref="P34:P40" si="79">IF($L$41=0,0,L34/$L$41)</f>
        <v>0</v>
      </c>
      <c r="Q34" s="38" t="str">
        <f t="shared" ref="Q34:Q39" si="80">IF($B34="","",$B34)</f>
        <v>7</v>
      </c>
      <c r="R34" s="42">
        <v>41</v>
      </c>
      <c r="S34" s="311">
        <v>2</v>
      </c>
      <c r="T34" s="43">
        <v>1</v>
      </c>
      <c r="U34" s="43">
        <v>1</v>
      </c>
      <c r="V34" s="39">
        <f t="shared" ref="V34:V39" si="81">IF($R$41=0,0,R34/$R$41)</f>
        <v>0.41836734693877553</v>
      </c>
      <c r="W34" s="39">
        <f t="shared" ref="W34:W40" si="82">IF($S$41=0,0,S34/$S$41)</f>
        <v>1</v>
      </c>
      <c r="X34" s="38" t="str">
        <f t="shared" ref="X34:X39" si="83">IF($B34="","",$B34)</f>
        <v>7</v>
      </c>
      <c r="Y34" s="42">
        <v>13</v>
      </c>
      <c r="Z34" s="311">
        <v>1</v>
      </c>
      <c r="AA34" s="43"/>
      <c r="AB34" s="43"/>
      <c r="AC34" s="39">
        <f t="shared" ref="AC34:AC39" si="84">IF($Y$41=0,0,Y34/$Y$41)</f>
        <v>0.13402061855670103</v>
      </c>
      <c r="AD34" s="39">
        <f t="shared" ref="AD34:AD40" si="85">IF($Z$41=0,0,Z34/$Z$41)</f>
        <v>0.33333333333333331</v>
      </c>
      <c r="AE34" s="38" t="str">
        <f t="shared" ref="AE34:AE39" si="86">IF($B34="","",$B34)</f>
        <v>7</v>
      </c>
      <c r="AF34" s="42">
        <v>33</v>
      </c>
      <c r="AG34" s="311">
        <v>1</v>
      </c>
      <c r="AH34" s="43"/>
      <c r="AI34" s="43"/>
      <c r="AJ34" s="39">
        <f t="shared" ref="AJ34:AJ39" si="87">IF($AF$41=0,0,AF34/$AF$41)</f>
        <v>0.33333333333333331</v>
      </c>
      <c r="AK34" s="39">
        <f t="shared" ref="AK34:AK40" si="88">IF($AG$41=0,0,AG34/$AG$41)</f>
        <v>0.5</v>
      </c>
      <c r="AL34" s="38" t="str">
        <f t="shared" ref="AL34:AL39" si="89">IF($B34="","",$B34)</f>
        <v>7</v>
      </c>
      <c r="AM34" s="42">
        <v>26</v>
      </c>
      <c r="AN34" s="311"/>
      <c r="AO34" s="43"/>
      <c r="AP34" s="43"/>
      <c r="AQ34" s="39">
        <f t="shared" ref="AQ34:AQ39" si="90">IF($AF$41=0,0,AM34/$AF$41)</f>
        <v>0.26262626262626265</v>
      </c>
      <c r="AR34" s="39">
        <f t="shared" ref="AR34:AR40" si="91">IF($AG$41=0,0,AN34/$AG$41)</f>
        <v>0</v>
      </c>
    </row>
    <row r="35" spans="1:44" s="308" customFormat="1" ht="14" thickBot="1" x14ac:dyDescent="0.2">
      <c r="A35" s="27" t="s">
        <v>156</v>
      </c>
      <c r="B35" s="27" t="s">
        <v>134</v>
      </c>
      <c r="C35" s="18">
        <f t="shared" si="70"/>
        <v>115</v>
      </c>
      <c r="D35" s="18">
        <f t="shared" si="71"/>
        <v>1</v>
      </c>
      <c r="E35" s="18">
        <f t="shared" si="72"/>
        <v>0</v>
      </c>
      <c r="F35" s="18">
        <f t="shared" si="73"/>
        <v>0</v>
      </c>
      <c r="G35" s="37">
        <f t="shared" si="74"/>
        <v>0.26077097505668934</v>
      </c>
      <c r="H35" s="37">
        <f t="shared" si="75"/>
        <v>0.1</v>
      </c>
      <c r="I35" s="38" t="str">
        <f t="shared" si="76"/>
        <v>4</v>
      </c>
      <c r="J35" s="27" t="str">
        <f t="shared" si="77"/>
        <v>Stephanie Berry</v>
      </c>
      <c r="K35" s="42"/>
      <c r="L35" s="311"/>
      <c r="M35" s="43"/>
      <c r="N35" s="43"/>
      <c r="O35" s="39">
        <f t="shared" si="78"/>
        <v>0</v>
      </c>
      <c r="P35" s="39">
        <f t="shared" si="79"/>
        <v>0</v>
      </c>
      <c r="Q35" s="38" t="str">
        <f t="shared" si="80"/>
        <v>4</v>
      </c>
      <c r="R35" s="42">
        <v>48</v>
      </c>
      <c r="S35" s="311"/>
      <c r="T35" s="43"/>
      <c r="U35" s="43"/>
      <c r="V35" s="39">
        <f t="shared" si="81"/>
        <v>0.48979591836734693</v>
      </c>
      <c r="W35" s="39">
        <f t="shared" si="82"/>
        <v>0</v>
      </c>
      <c r="X35" s="38" t="str">
        <f t="shared" si="83"/>
        <v>4</v>
      </c>
      <c r="Y35" s="42">
        <v>24</v>
      </c>
      <c r="Z35" s="311"/>
      <c r="AA35" s="43"/>
      <c r="AB35" s="43"/>
      <c r="AC35" s="39">
        <f t="shared" si="84"/>
        <v>0.24742268041237114</v>
      </c>
      <c r="AD35" s="39">
        <f t="shared" si="85"/>
        <v>0</v>
      </c>
      <c r="AE35" s="38" t="str">
        <f t="shared" si="86"/>
        <v>4</v>
      </c>
      <c r="AF35" s="42">
        <v>13</v>
      </c>
      <c r="AG35" s="311"/>
      <c r="AH35" s="43"/>
      <c r="AI35" s="43"/>
      <c r="AJ35" s="39">
        <f t="shared" si="87"/>
        <v>0.13131313131313133</v>
      </c>
      <c r="AK35" s="39">
        <f t="shared" si="88"/>
        <v>0</v>
      </c>
      <c r="AL35" s="38" t="str">
        <f t="shared" si="89"/>
        <v>4</v>
      </c>
      <c r="AM35" s="42">
        <v>30</v>
      </c>
      <c r="AN35" s="311">
        <v>1</v>
      </c>
      <c r="AO35" s="43"/>
      <c r="AP35" s="43"/>
      <c r="AQ35" s="39">
        <f t="shared" si="90"/>
        <v>0.30303030303030304</v>
      </c>
      <c r="AR35" s="39">
        <f t="shared" si="91"/>
        <v>0.5</v>
      </c>
    </row>
    <row r="36" spans="1:44" s="308" customFormat="1" ht="14" thickBot="1" x14ac:dyDescent="0.2">
      <c r="A36" s="27" t="s">
        <v>157</v>
      </c>
      <c r="B36" s="27" t="s">
        <v>108</v>
      </c>
      <c r="C36" s="18">
        <f t="shared" si="70"/>
        <v>107</v>
      </c>
      <c r="D36" s="18">
        <f t="shared" si="71"/>
        <v>3</v>
      </c>
      <c r="E36" s="18">
        <f t="shared" si="72"/>
        <v>1</v>
      </c>
      <c r="F36" s="18">
        <f t="shared" si="73"/>
        <v>1</v>
      </c>
      <c r="G36" s="37">
        <f t="shared" si="74"/>
        <v>0.24263038548752835</v>
      </c>
      <c r="H36" s="37">
        <f t="shared" si="75"/>
        <v>0.3</v>
      </c>
      <c r="I36" s="38" t="str">
        <f t="shared" si="76"/>
        <v>3</v>
      </c>
      <c r="J36" s="27" t="str">
        <f t="shared" si="77"/>
        <v>Shams Hamad</v>
      </c>
      <c r="K36" s="42">
        <v>23</v>
      </c>
      <c r="L36" s="311"/>
      <c r="M36" s="43"/>
      <c r="N36" s="43"/>
      <c r="O36" s="39">
        <f t="shared" si="78"/>
        <v>0.46</v>
      </c>
      <c r="P36" s="39">
        <f t="shared" si="79"/>
        <v>0</v>
      </c>
      <c r="Q36" s="38" t="str">
        <f t="shared" si="80"/>
        <v>3</v>
      </c>
      <c r="R36" s="42"/>
      <c r="S36" s="311"/>
      <c r="T36" s="43"/>
      <c r="U36" s="43"/>
      <c r="V36" s="39">
        <f t="shared" si="81"/>
        <v>0</v>
      </c>
      <c r="W36" s="39">
        <f t="shared" si="82"/>
        <v>0</v>
      </c>
      <c r="X36" s="38" t="str">
        <f t="shared" si="83"/>
        <v>3</v>
      </c>
      <c r="Y36" s="42">
        <v>37</v>
      </c>
      <c r="Z36" s="311">
        <v>1</v>
      </c>
      <c r="AA36" s="43">
        <v>1</v>
      </c>
      <c r="AB36" s="43">
        <v>1</v>
      </c>
      <c r="AC36" s="39">
        <f t="shared" si="84"/>
        <v>0.38144329896907214</v>
      </c>
      <c r="AD36" s="39">
        <f t="shared" si="85"/>
        <v>0.33333333333333331</v>
      </c>
      <c r="AE36" s="38" t="str">
        <f t="shared" si="86"/>
        <v>3</v>
      </c>
      <c r="AF36" s="42">
        <v>22</v>
      </c>
      <c r="AG36" s="311">
        <v>1</v>
      </c>
      <c r="AH36" s="43"/>
      <c r="AI36" s="43"/>
      <c r="AJ36" s="39">
        <f t="shared" si="87"/>
        <v>0.22222222222222221</v>
      </c>
      <c r="AK36" s="39">
        <f t="shared" si="88"/>
        <v>0.5</v>
      </c>
      <c r="AL36" s="38" t="str">
        <f t="shared" si="89"/>
        <v>3</v>
      </c>
      <c r="AM36" s="42">
        <v>25</v>
      </c>
      <c r="AN36" s="311">
        <v>1</v>
      </c>
      <c r="AO36" s="43"/>
      <c r="AP36" s="43"/>
      <c r="AQ36" s="39">
        <f t="shared" si="90"/>
        <v>0.25252525252525254</v>
      </c>
      <c r="AR36" s="39">
        <f t="shared" si="91"/>
        <v>0.5</v>
      </c>
    </row>
    <row r="37" spans="1:44" s="308" customFormat="1" ht="14" thickBot="1" x14ac:dyDescent="0.2">
      <c r="A37" s="27" t="s">
        <v>159</v>
      </c>
      <c r="B37" s="27">
        <v>6</v>
      </c>
      <c r="C37" s="18">
        <f t="shared" si="70"/>
        <v>99</v>
      </c>
      <c r="D37" s="18">
        <f t="shared" si="71"/>
        <v>2</v>
      </c>
      <c r="E37" s="18">
        <f t="shared" si="72"/>
        <v>2</v>
      </c>
      <c r="F37" s="18">
        <f t="shared" si="73"/>
        <v>2</v>
      </c>
      <c r="G37" s="37">
        <f t="shared" si="74"/>
        <v>0.22448979591836735</v>
      </c>
      <c r="H37" s="37">
        <f t="shared" si="75"/>
        <v>0.2</v>
      </c>
      <c r="I37" s="38">
        <f t="shared" si="76"/>
        <v>6</v>
      </c>
      <c r="J37" s="27" t="str">
        <f t="shared" si="77"/>
        <v>Amanda Provan</v>
      </c>
      <c r="K37" s="42">
        <v>20</v>
      </c>
      <c r="L37" s="311">
        <v>1</v>
      </c>
      <c r="M37" s="43">
        <v>1</v>
      </c>
      <c r="N37" s="43">
        <v>1</v>
      </c>
      <c r="O37" s="39">
        <f t="shared" si="78"/>
        <v>0.4</v>
      </c>
      <c r="P37" s="39">
        <f t="shared" si="79"/>
        <v>1</v>
      </c>
      <c r="Q37" s="38">
        <f t="shared" si="80"/>
        <v>6</v>
      </c>
      <c r="R37" s="42">
        <v>9</v>
      </c>
      <c r="S37" s="311"/>
      <c r="T37" s="43"/>
      <c r="U37" s="43"/>
      <c r="V37" s="39">
        <f t="shared" si="81"/>
        <v>9.1836734693877556E-2</v>
      </c>
      <c r="W37" s="39">
        <f t="shared" si="82"/>
        <v>0</v>
      </c>
      <c r="X37" s="38">
        <f t="shared" si="83"/>
        <v>6</v>
      </c>
      <c r="Y37" s="42">
        <v>23</v>
      </c>
      <c r="Z37" s="311">
        <v>1</v>
      </c>
      <c r="AA37" s="43">
        <v>1</v>
      </c>
      <c r="AB37" s="43">
        <v>1</v>
      </c>
      <c r="AC37" s="39">
        <f t="shared" si="84"/>
        <v>0.23711340206185566</v>
      </c>
      <c r="AD37" s="39">
        <f t="shared" si="85"/>
        <v>0.33333333333333331</v>
      </c>
      <c r="AE37" s="38">
        <f t="shared" si="86"/>
        <v>6</v>
      </c>
      <c r="AF37" s="42">
        <v>31</v>
      </c>
      <c r="AG37" s="311"/>
      <c r="AH37" s="43"/>
      <c r="AI37" s="43"/>
      <c r="AJ37" s="39">
        <f t="shared" si="87"/>
        <v>0.31313131313131315</v>
      </c>
      <c r="AK37" s="39">
        <f t="shared" si="88"/>
        <v>0</v>
      </c>
      <c r="AL37" s="38">
        <f t="shared" si="89"/>
        <v>6</v>
      </c>
      <c r="AM37" s="42">
        <v>16</v>
      </c>
      <c r="AN37" s="311"/>
      <c r="AO37" s="43"/>
      <c r="AP37" s="43"/>
      <c r="AQ37" s="39">
        <f t="shared" si="90"/>
        <v>0.16161616161616163</v>
      </c>
      <c r="AR37" s="39">
        <f t="shared" si="91"/>
        <v>0</v>
      </c>
    </row>
    <row r="38" spans="1:44" s="308" customFormat="1" ht="14" thickBot="1" x14ac:dyDescent="0.2">
      <c r="A38" s="27"/>
      <c r="B38" s="310"/>
      <c r="C38" s="18">
        <f t="shared" si="70"/>
        <v>0</v>
      </c>
      <c r="D38" s="18">
        <f t="shared" si="71"/>
        <v>0</v>
      </c>
      <c r="E38" s="18">
        <f t="shared" si="72"/>
        <v>0</v>
      </c>
      <c r="F38" s="18">
        <f t="shared" si="73"/>
        <v>0</v>
      </c>
      <c r="G38" s="37">
        <f t="shared" si="74"/>
        <v>0</v>
      </c>
      <c r="H38" s="37">
        <f t="shared" si="75"/>
        <v>0</v>
      </c>
      <c r="I38" s="38" t="str">
        <f t="shared" si="76"/>
        <v/>
      </c>
      <c r="J38" s="27" t="str">
        <f t="shared" si="77"/>
        <v/>
      </c>
      <c r="K38" s="42"/>
      <c r="L38" s="311"/>
      <c r="M38" s="43"/>
      <c r="N38" s="43"/>
      <c r="O38" s="39">
        <f t="shared" si="78"/>
        <v>0</v>
      </c>
      <c r="P38" s="39">
        <f t="shared" si="79"/>
        <v>0</v>
      </c>
      <c r="Q38" s="38" t="str">
        <f t="shared" si="80"/>
        <v/>
      </c>
      <c r="R38" s="42"/>
      <c r="S38" s="311"/>
      <c r="T38" s="43"/>
      <c r="U38" s="43"/>
      <c r="V38" s="39">
        <f t="shared" si="81"/>
        <v>0</v>
      </c>
      <c r="W38" s="39">
        <f t="shared" si="82"/>
        <v>0</v>
      </c>
      <c r="X38" s="38" t="str">
        <f t="shared" si="83"/>
        <v/>
      </c>
      <c r="Y38" s="42"/>
      <c r="Z38" s="311"/>
      <c r="AA38" s="43"/>
      <c r="AB38" s="43"/>
      <c r="AC38" s="39">
        <f t="shared" si="84"/>
        <v>0</v>
      </c>
      <c r="AD38" s="39">
        <f t="shared" si="85"/>
        <v>0</v>
      </c>
      <c r="AE38" s="38" t="str">
        <f t="shared" si="86"/>
        <v/>
      </c>
      <c r="AF38" s="42"/>
      <c r="AG38" s="311"/>
      <c r="AH38" s="43"/>
      <c r="AI38" s="43"/>
      <c r="AJ38" s="39">
        <f t="shared" si="87"/>
        <v>0</v>
      </c>
      <c r="AK38" s="39">
        <f t="shared" si="88"/>
        <v>0</v>
      </c>
      <c r="AL38" s="38" t="str">
        <f t="shared" si="89"/>
        <v/>
      </c>
      <c r="AM38" s="42"/>
      <c r="AN38" s="311"/>
      <c r="AO38" s="43"/>
      <c r="AP38" s="43"/>
      <c r="AQ38" s="39">
        <f t="shared" si="90"/>
        <v>0</v>
      </c>
      <c r="AR38" s="39">
        <f t="shared" si="91"/>
        <v>0</v>
      </c>
    </row>
    <row r="39" spans="1:44" s="308" customFormat="1" ht="14" thickBot="1" x14ac:dyDescent="0.2">
      <c r="A39" s="27"/>
      <c r="B39" s="310"/>
      <c r="C39" s="18">
        <f t="shared" si="70"/>
        <v>0</v>
      </c>
      <c r="D39" s="18">
        <f t="shared" si="71"/>
        <v>0</v>
      </c>
      <c r="E39" s="18">
        <f t="shared" si="72"/>
        <v>0</v>
      </c>
      <c r="F39" s="18">
        <f t="shared" si="73"/>
        <v>0</v>
      </c>
      <c r="G39" s="37">
        <f t="shared" si="74"/>
        <v>0</v>
      </c>
      <c r="H39" s="37">
        <f t="shared" si="75"/>
        <v>0</v>
      </c>
      <c r="I39" s="38" t="str">
        <f t="shared" si="76"/>
        <v/>
      </c>
      <c r="J39" s="27" t="str">
        <f t="shared" si="77"/>
        <v/>
      </c>
      <c r="K39" s="42"/>
      <c r="L39" s="311"/>
      <c r="M39" s="43"/>
      <c r="N39" s="43"/>
      <c r="O39" s="39">
        <f t="shared" si="78"/>
        <v>0</v>
      </c>
      <c r="P39" s="39">
        <f t="shared" si="79"/>
        <v>0</v>
      </c>
      <c r="Q39" s="38" t="str">
        <f t="shared" si="80"/>
        <v/>
      </c>
      <c r="R39" s="42"/>
      <c r="S39" s="311"/>
      <c r="T39" s="43"/>
      <c r="U39" s="43"/>
      <c r="V39" s="39">
        <f t="shared" si="81"/>
        <v>0</v>
      </c>
      <c r="W39" s="39">
        <f t="shared" si="82"/>
        <v>0</v>
      </c>
      <c r="X39" s="38" t="str">
        <f t="shared" si="83"/>
        <v/>
      </c>
      <c r="Y39" s="42"/>
      <c r="Z39" s="311"/>
      <c r="AA39" s="43"/>
      <c r="AB39" s="43"/>
      <c r="AC39" s="39">
        <f t="shared" si="84"/>
        <v>0</v>
      </c>
      <c r="AD39" s="39">
        <f t="shared" si="85"/>
        <v>0</v>
      </c>
      <c r="AE39" s="38" t="str">
        <f t="shared" si="86"/>
        <v/>
      </c>
      <c r="AF39" s="42"/>
      <c r="AG39" s="311"/>
      <c r="AH39" s="43"/>
      <c r="AI39" s="43"/>
      <c r="AJ39" s="39">
        <f t="shared" si="87"/>
        <v>0</v>
      </c>
      <c r="AK39" s="39">
        <f t="shared" si="88"/>
        <v>0</v>
      </c>
      <c r="AL39" s="38" t="str">
        <f t="shared" si="89"/>
        <v/>
      </c>
      <c r="AM39" s="42"/>
      <c r="AN39" s="311"/>
      <c r="AO39" s="43"/>
      <c r="AP39" s="43"/>
      <c r="AQ39" s="39">
        <f t="shared" si="90"/>
        <v>0</v>
      </c>
      <c r="AR39" s="39">
        <f t="shared" si="91"/>
        <v>0</v>
      </c>
    </row>
    <row r="40" spans="1:44" s="308" customFormat="1" ht="14" thickBot="1" x14ac:dyDescent="0.2">
      <c r="A40" s="40" t="s">
        <v>19</v>
      </c>
      <c r="B40" s="40"/>
      <c r="C40" s="18"/>
      <c r="D40" s="40">
        <f>L40+S40+Z40+AG40+AN40</f>
        <v>0</v>
      </c>
      <c r="E40" s="18"/>
      <c r="F40" s="18"/>
      <c r="G40" s="17"/>
      <c r="H40" s="37">
        <f t="shared" si="75"/>
        <v>0</v>
      </c>
      <c r="I40" s="28"/>
      <c r="J40" s="41" t="s">
        <v>19</v>
      </c>
      <c r="K40" s="42"/>
      <c r="L40" s="314"/>
      <c r="M40" s="43"/>
      <c r="N40" s="43"/>
      <c r="O40" s="39"/>
      <c r="P40" s="39">
        <f t="shared" si="79"/>
        <v>0</v>
      </c>
      <c r="Q40" s="28"/>
      <c r="R40" s="42"/>
      <c r="S40" s="314"/>
      <c r="T40" s="43"/>
      <c r="U40" s="43"/>
      <c r="V40" s="39"/>
      <c r="W40" s="39">
        <f t="shared" si="82"/>
        <v>0</v>
      </c>
      <c r="X40" s="28"/>
      <c r="Y40" s="42"/>
      <c r="Z40" s="314"/>
      <c r="AA40" s="43"/>
      <c r="AB40" s="43"/>
      <c r="AC40" s="39"/>
      <c r="AD40" s="39">
        <f t="shared" si="85"/>
        <v>0</v>
      </c>
      <c r="AE40" s="28"/>
      <c r="AF40" s="42"/>
      <c r="AG40" s="314"/>
      <c r="AH40" s="43"/>
      <c r="AI40" s="43"/>
      <c r="AJ40" s="39"/>
      <c r="AK40" s="39">
        <f t="shared" si="88"/>
        <v>0</v>
      </c>
      <c r="AL40" s="28"/>
      <c r="AM40" s="42"/>
      <c r="AN40" s="314"/>
      <c r="AO40" s="43"/>
      <c r="AP40" s="43"/>
      <c r="AQ40" s="39"/>
      <c r="AR40" s="39">
        <f t="shared" si="91"/>
        <v>0</v>
      </c>
    </row>
    <row r="41" spans="1:44" s="308" customFormat="1" ht="14" thickBot="1" x14ac:dyDescent="0.2">
      <c r="A41" s="18"/>
      <c r="B41" s="18"/>
      <c r="C41" s="19">
        <f t="shared" ref="C41:H41" si="92">SUM(C34:C39)</f>
        <v>441</v>
      </c>
      <c r="D41" s="20">
        <f>SUM(D34:D40)</f>
        <v>10</v>
      </c>
      <c r="E41" s="21">
        <f t="shared" si="92"/>
        <v>4</v>
      </c>
      <c r="F41" s="22">
        <f t="shared" si="92"/>
        <v>4</v>
      </c>
      <c r="G41" s="23">
        <f t="shared" si="92"/>
        <v>1</v>
      </c>
      <c r="H41" s="24">
        <f t="shared" si="92"/>
        <v>1</v>
      </c>
      <c r="I41" s="28"/>
      <c r="J41" s="43"/>
      <c r="K41" s="19">
        <f>SUM(K34:K39)</f>
        <v>50</v>
      </c>
      <c r="L41" s="20">
        <f>SUM(L34:L40)</f>
        <v>1</v>
      </c>
      <c r="M41" s="21">
        <f>SUM(M34:M39)</f>
        <v>1</v>
      </c>
      <c r="N41" s="22">
        <f>SUM(N34:N39)</f>
        <v>1</v>
      </c>
      <c r="O41" s="25">
        <f>SUM(O34:O39)</f>
        <v>1</v>
      </c>
      <c r="P41" s="26">
        <f>SUM(P34:P40)</f>
        <v>1</v>
      </c>
      <c r="Q41" s="28"/>
      <c r="R41" s="19">
        <f>SUM(R34:R39)</f>
        <v>98</v>
      </c>
      <c r="S41" s="20">
        <f>SUM(S34:S40)</f>
        <v>2</v>
      </c>
      <c r="T41" s="21">
        <f>SUM(T34:T39)</f>
        <v>1</v>
      </c>
      <c r="U41" s="22">
        <f>SUM(U34:U39)</f>
        <v>1</v>
      </c>
      <c r="V41" s="25">
        <f>SUM(V34:V39)</f>
        <v>1</v>
      </c>
      <c r="W41" s="26">
        <f>SUM(W34:W40)</f>
        <v>1</v>
      </c>
      <c r="X41" s="28"/>
      <c r="Y41" s="19">
        <f>SUM(Y34:Y39)</f>
        <v>97</v>
      </c>
      <c r="Z41" s="20">
        <f>SUM(Z34:Z40)</f>
        <v>3</v>
      </c>
      <c r="AA41" s="21">
        <f>SUM(AA34:AA39)</f>
        <v>2</v>
      </c>
      <c r="AB41" s="22">
        <f>SUM(AB34:AB39)</f>
        <v>2</v>
      </c>
      <c r="AC41" s="25">
        <f>SUM(AC34:AC39)</f>
        <v>1</v>
      </c>
      <c r="AD41" s="26">
        <f>SUM(AD34:AD40)</f>
        <v>1</v>
      </c>
      <c r="AE41" s="28"/>
      <c r="AF41" s="19">
        <f>SUM(AF34:AF39)</f>
        <v>99</v>
      </c>
      <c r="AG41" s="20">
        <f>SUM(AG34:AG40)</f>
        <v>2</v>
      </c>
      <c r="AH41" s="21">
        <f>SUM(AH34:AH39)</f>
        <v>0</v>
      </c>
      <c r="AI41" s="22">
        <f>SUM(AI34:AI39)</f>
        <v>0</v>
      </c>
      <c r="AJ41" s="25">
        <f>SUM(AJ34:AJ39)</f>
        <v>1</v>
      </c>
      <c r="AK41" s="26">
        <f>SUM(AK34:AK40)</f>
        <v>1</v>
      </c>
      <c r="AL41" s="28"/>
      <c r="AM41" s="19">
        <f>SUM(AM34:AM39)</f>
        <v>97</v>
      </c>
      <c r="AN41" s="20">
        <f>SUM(AN34:AN40)</f>
        <v>2</v>
      </c>
      <c r="AO41" s="21">
        <f>SUM(AO34:AO39)</f>
        <v>0</v>
      </c>
      <c r="AP41" s="22">
        <f>SUM(AP34:AP39)</f>
        <v>0</v>
      </c>
      <c r="AQ41" s="25">
        <f>SUM(AQ34:AQ39)</f>
        <v>0.97979797979798</v>
      </c>
      <c r="AR41" s="26">
        <f>SUM(AR34:AR40)</f>
        <v>1</v>
      </c>
    </row>
    <row r="42" spans="1:44" s="48" customFormat="1" x14ac:dyDescent="0.15">
      <c r="A42" s="263" t="s">
        <v>232</v>
      </c>
      <c r="B42" s="47"/>
    </row>
    <row r="43" spans="1:44" s="48" customFormat="1" x14ac:dyDescent="0.15"/>
    <row r="44" spans="1:44" s="48" customFormat="1" x14ac:dyDescent="0.15"/>
    <row r="45" spans="1:44" s="48" customFormat="1" x14ac:dyDescent="0.15"/>
    <row r="46" spans="1:44" s="48" customFormat="1" x14ac:dyDescent="0.15"/>
    <row r="47" spans="1:44" s="48" customFormat="1" x14ac:dyDescent="0.15"/>
    <row r="48" spans="1:44" s="48" customFormat="1" x14ac:dyDescent="0.15"/>
    <row r="49" s="48" customFormat="1" x14ac:dyDescent="0.15"/>
    <row r="50" s="48" customFormat="1" x14ac:dyDescent="0.15"/>
    <row r="51" s="48" customFormat="1" x14ac:dyDescent="0.15"/>
    <row r="52" s="48" customFormat="1" x14ac:dyDescent="0.15"/>
    <row r="53" s="48" customFormat="1" x14ac:dyDescent="0.15"/>
    <row r="54" s="48" customFormat="1" x14ac:dyDescent="0.15"/>
    <row r="55" s="48" customFormat="1" x14ac:dyDescent="0.15"/>
    <row r="56" s="48" customFormat="1" x14ac:dyDescent="0.15"/>
    <row r="57" s="48" customFormat="1" x14ac:dyDescent="0.15"/>
    <row r="58" s="48" customFormat="1" x14ac:dyDescent="0.15"/>
    <row r="59" s="48" customFormat="1" x14ac:dyDescent="0.15"/>
    <row r="60" s="48" customFormat="1" x14ac:dyDescent="0.15"/>
    <row r="61" s="48" customFormat="1" x14ac:dyDescent="0.15"/>
    <row r="62" s="48" customFormat="1" x14ac:dyDescent="0.15"/>
    <row r="63" s="48" customFormat="1" x14ac:dyDescent="0.15"/>
    <row r="64" s="48" customFormat="1" x14ac:dyDescent="0.15"/>
    <row r="65" s="48" customFormat="1" x14ac:dyDescent="0.15"/>
    <row r="66" s="48" customFormat="1" x14ac:dyDescent="0.15"/>
    <row r="67" s="48" customFormat="1" x14ac:dyDescent="0.15"/>
    <row r="68" s="48" customFormat="1" x14ac:dyDescent="0.15"/>
    <row r="69" s="48" customFormat="1" x14ac:dyDescent="0.15"/>
    <row r="70" s="48" customFormat="1" x14ac:dyDescent="0.15"/>
    <row r="71" s="48" customFormat="1" x14ac:dyDescent="0.15"/>
    <row r="72" s="48" customFormat="1" x14ac:dyDescent="0.15"/>
    <row r="73" s="48" customFormat="1" x14ac:dyDescent="0.15"/>
    <row r="74" s="48" customFormat="1" x14ac:dyDescent="0.15"/>
    <row r="75" s="48" customFormat="1" x14ac:dyDescent="0.15"/>
    <row r="76" s="48" customFormat="1" x14ac:dyDescent="0.15"/>
    <row r="77" s="48" customFormat="1" x14ac:dyDescent="0.15"/>
    <row r="78" s="48" customFormat="1" x14ac:dyDescent="0.15"/>
    <row r="79" s="48" customFormat="1" x14ac:dyDescent="0.15"/>
    <row r="80" s="48" customFormat="1" x14ac:dyDescent="0.15"/>
    <row r="81" spans="1:2" s="48" customFormat="1" x14ac:dyDescent="0.15"/>
    <row r="82" spans="1:2" x14ac:dyDescent="0.15">
      <c r="A82" s="47"/>
      <c r="B82" s="47"/>
    </row>
  </sheetData>
  <sheetProtection password="FAB5" sheet="1" objects="1" scenarios="1" sort="0"/>
  <sortState ref="A4:B9">
    <sortCondition ref="B4:B9"/>
  </sortState>
  <mergeCells count="29">
    <mergeCell ref="A1:H1"/>
    <mergeCell ref="A32:B32"/>
    <mergeCell ref="C32:H32"/>
    <mergeCell ref="A22:B22"/>
    <mergeCell ref="C22:H22"/>
    <mergeCell ref="A12:B12"/>
    <mergeCell ref="C12:H12"/>
    <mergeCell ref="A2:B2"/>
    <mergeCell ref="S12:U12"/>
    <mergeCell ref="C2:H2"/>
    <mergeCell ref="AG2:AI2"/>
    <mergeCell ref="AG12:AI12"/>
    <mergeCell ref="Z2:AB2"/>
    <mergeCell ref="Z12:AB12"/>
    <mergeCell ref="L2:N2"/>
    <mergeCell ref="L12:N12"/>
    <mergeCell ref="S2:U2"/>
    <mergeCell ref="Z22:AB22"/>
    <mergeCell ref="Z32:AB32"/>
    <mergeCell ref="L22:N22"/>
    <mergeCell ref="L32:N32"/>
    <mergeCell ref="S32:U32"/>
    <mergeCell ref="S22:U22"/>
    <mergeCell ref="AN2:AP2"/>
    <mergeCell ref="AN12:AP12"/>
    <mergeCell ref="AN22:AP22"/>
    <mergeCell ref="AN32:AP32"/>
    <mergeCell ref="AG22:AI22"/>
    <mergeCell ref="AG32:AI32"/>
  </mergeCells>
  <printOptions horizontalCentered="1"/>
  <pageMargins left="0.19685039370078741" right="0.19685039370078741" top="0.59055118110236227" bottom="0.59055118110236227" header="0.70866141732283472" footer="0.51181102362204722"/>
  <pageSetup paperSize="5" scale="94" orientation="landscape" r:id="rId1"/>
  <headerFooter alignWithMargins="0"/>
  <rowBreaks count="1" manualBreakCount="1">
    <brk id="31" max="16383" man="1"/>
  </rowBreaks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Ranking</vt:lpstr>
      <vt:lpstr>Horaire Schedule 2019</vt:lpstr>
      <vt:lpstr>Pool Men</vt:lpstr>
      <vt:lpstr>Pool Women</vt:lpstr>
      <vt:lpstr>Best Scorer Men</vt:lpstr>
      <vt:lpstr>Stats Men</vt:lpstr>
      <vt:lpstr>Best Scorer Women</vt:lpstr>
      <vt:lpstr>Stats Women</vt:lpstr>
      <vt:lpstr>'Best Scorer Men'!Print_Area</vt:lpstr>
      <vt:lpstr>'Horaire Schedule 2019'!Print_Area</vt:lpstr>
      <vt:lpstr>Ranking!Print_Area</vt:lpstr>
      <vt:lpstr>'Best Scorer Men'!Print_Titles</vt:lpstr>
      <vt:lpstr>'Best Scorer Women'!Print_Titles</vt:lpstr>
      <vt:lpstr>'Stats Men'!Print_Titles</vt:lpstr>
      <vt:lpstr>'Stats Women'!Print_Titles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Chartrand</dc:creator>
  <cp:lastModifiedBy>Sury Jimenez</cp:lastModifiedBy>
  <cp:lastPrinted>2019-01-28T23:36:21Z</cp:lastPrinted>
  <dcterms:created xsi:type="dcterms:W3CDTF">2010-01-26T00:28:28Z</dcterms:created>
  <dcterms:modified xsi:type="dcterms:W3CDTF">2019-01-28T23:37:08Z</dcterms:modified>
</cp:coreProperties>
</file>